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bookViews>
    <workbookView xWindow="0" yWindow="0" windowWidth="2100" windowHeight="11640"/>
  </bookViews>
  <sheets>
    <sheet name="portada" sheetId="6" r:id="rId1"/>
    <sheet name="Instruccions" sheetId="7" r:id="rId2"/>
    <sheet name="GD21" sheetId="9" state="hidden" r:id="rId3"/>
    <sheet name="GD" sheetId="8" state="hidden" r:id="rId4"/>
    <sheet name="dades bàsiques" sheetId="12" r:id="rId5"/>
    <sheet name="CERCADOR" sheetId="1" r:id="rId6"/>
    <sheet name="evolució equipament" sheetId="10" r:id="rId7"/>
    <sheet name="Gràfiques evolució equipament" sheetId="11" r:id="rId8"/>
    <sheet name="DADES2" sheetId="4" state="hidden" r:id="rId9"/>
    <sheet name="dades1" sheetId="2" state="hidden" r:id="rId10"/>
    <sheet name="Hoja1" sheetId="5" state="hidden" r:id="rId11"/>
    <sheet name="Hoja3" sheetId="3" state="hidden" r:id="rId12"/>
    <sheet name="Full1" sheetId="13" r:id="rId13"/>
    <sheet name="Full2" sheetId="14" r:id="rId14"/>
  </sheets>
  <externalReferences>
    <externalReference r:id="rId15"/>
  </externalReferences>
  <definedNames>
    <definedName name="_1Àrea_d_impressió" localSheetId="5">CERCADOR!$A$1:$K$55</definedName>
    <definedName name="_xlnm._FilterDatabase" localSheetId="3" hidden="1">GD!$A$1:$N$375</definedName>
    <definedName name="cald">Hoja3!$D$18:$F$21</definedName>
    <definedName name="caldera">Hoja3!$D$18:$D$21</definedName>
    <definedName name="cent">dades1!$A$17:$O$28</definedName>
    <definedName name="cente">DADES2!$E$1:$G$13</definedName>
    <definedName name="comb">Hoja1!$A$6:$B$9</definedName>
    <definedName name="consums1">dades1!$A$47:$U$58</definedName>
    <definedName name="elec3">DADES2!$E$19:$G$29</definedName>
    <definedName name="electric1">DADES2!$A$17:$C$29</definedName>
    <definedName name="electric2">dades1!$A$60:$E$72</definedName>
    <definedName name="EM">[1]EM!$A$2:$A$45</definedName>
    <definedName name="EQ">Hoja3!$D$1:$D$12</definedName>
    <definedName name="EQUIP">Hoja3!$D$2:$D$12</definedName>
    <definedName name="font">dades1!$A$47:$U$47</definedName>
    <definedName name="fontenergetica">dades1!$A$47:$U$47</definedName>
    <definedName name="Fonts">Hoja3!$F$2:$F$7</definedName>
    <definedName name="GD">[1]EM!$A$1:$R$46</definedName>
    <definedName name="graus15">GD!$B$1:$AA$312</definedName>
    <definedName name="graus21">'GD21'!$B$1:$P$312</definedName>
    <definedName name="grausdia">GD!$A$1:$P$312</definedName>
    <definedName name="lit">dades1!$A$2:$O$13</definedName>
    <definedName name="lite">DADES2!$A$1:$C$13</definedName>
    <definedName name="mpi">Hoja3!$A$2:$A$316</definedName>
    <definedName name="pire">DADES2!$I$1:$K$13</definedName>
    <definedName name="piri">dades1!$A$32:$O$43</definedName>
    <definedName name="preu2">'evolució equipament'!$G$3:$H$8</definedName>
    <definedName name="zc">Hoja3!$A$1:$B$316</definedName>
  </definedNames>
  <calcPr calcId="145621"/>
</workbook>
</file>

<file path=xl/calcChain.xml><?xml version="1.0" encoding="utf-8"?>
<calcChain xmlns="http://schemas.openxmlformats.org/spreadsheetml/2006/main">
  <c r="N3" i="9" l="1"/>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106" i="9"/>
  <c r="N107" i="9"/>
  <c r="N108" i="9"/>
  <c r="N109" i="9"/>
  <c r="N110" i="9"/>
  <c r="N111" i="9"/>
  <c r="N112" i="9"/>
  <c r="N113" i="9"/>
  <c r="N114" i="9"/>
  <c r="N115" i="9"/>
  <c r="N116" i="9"/>
  <c r="N117" i="9"/>
  <c r="N118" i="9"/>
  <c r="N119" i="9"/>
  <c r="N120" i="9"/>
  <c r="N121" i="9"/>
  <c r="N122" i="9"/>
  <c r="N123" i="9"/>
  <c r="N124" i="9"/>
  <c r="N125" i="9"/>
  <c r="N126" i="9"/>
  <c r="N127" i="9"/>
  <c r="N128" i="9"/>
  <c r="N129" i="9"/>
  <c r="N130" i="9"/>
  <c r="N131" i="9"/>
  <c r="N132" i="9"/>
  <c r="N133" i="9"/>
  <c r="N134" i="9"/>
  <c r="N135" i="9"/>
  <c r="N136" i="9"/>
  <c r="N137" i="9"/>
  <c r="N138" i="9"/>
  <c r="N139" i="9"/>
  <c r="N140" i="9"/>
  <c r="N141" i="9"/>
  <c r="N142" i="9"/>
  <c r="N143" i="9"/>
  <c r="N144" i="9"/>
  <c r="N145" i="9"/>
  <c r="N146" i="9"/>
  <c r="N147" i="9"/>
  <c r="N148" i="9"/>
  <c r="N149" i="9"/>
  <c r="N150" i="9"/>
  <c r="N151" i="9"/>
  <c r="N152" i="9"/>
  <c r="N153" i="9"/>
  <c r="N154" i="9"/>
  <c r="N155" i="9"/>
  <c r="N156" i="9"/>
  <c r="N157" i="9"/>
  <c r="N158" i="9"/>
  <c r="N159" i="9"/>
  <c r="N160" i="9"/>
  <c r="N161" i="9"/>
  <c r="N162" i="9"/>
  <c r="N163" i="9"/>
  <c r="N164" i="9"/>
  <c r="N165" i="9"/>
  <c r="N166" i="9"/>
  <c r="N167" i="9"/>
  <c r="N168" i="9"/>
  <c r="N169" i="9"/>
  <c r="N170" i="9"/>
  <c r="N171" i="9"/>
  <c r="N172" i="9"/>
  <c r="N173" i="9"/>
  <c r="N174" i="9"/>
  <c r="N175" i="9"/>
  <c r="N176" i="9"/>
  <c r="N177" i="9"/>
  <c r="N178" i="9"/>
  <c r="N179" i="9"/>
  <c r="N180" i="9"/>
  <c r="N181" i="9"/>
  <c r="N182" i="9"/>
  <c r="N183" i="9"/>
  <c r="N184" i="9"/>
  <c r="N185" i="9"/>
  <c r="N186" i="9"/>
  <c r="N187" i="9"/>
  <c r="N188" i="9"/>
  <c r="N189" i="9"/>
  <c r="N190" i="9"/>
  <c r="N191" i="9"/>
  <c r="N192" i="9"/>
  <c r="N193" i="9"/>
  <c r="N194" i="9"/>
  <c r="N195" i="9"/>
  <c r="N196" i="9"/>
  <c r="N197" i="9"/>
  <c r="N198" i="9"/>
  <c r="N199" i="9"/>
  <c r="N200" i="9"/>
  <c r="N201" i="9"/>
  <c r="N202" i="9"/>
  <c r="N203" i="9"/>
  <c r="N204" i="9"/>
  <c r="N205" i="9"/>
  <c r="N206" i="9"/>
  <c r="N207" i="9"/>
  <c r="N208" i="9"/>
  <c r="N209" i="9"/>
  <c r="N210" i="9"/>
  <c r="N211" i="9"/>
  <c r="N212" i="9"/>
  <c r="N213" i="9"/>
  <c r="N214" i="9"/>
  <c r="N215" i="9"/>
  <c r="N216" i="9"/>
  <c r="N217" i="9"/>
  <c r="N218" i="9"/>
  <c r="N219" i="9"/>
  <c r="N220" i="9"/>
  <c r="N221" i="9"/>
  <c r="N222" i="9"/>
  <c r="N223" i="9"/>
  <c r="N224" i="9"/>
  <c r="N225" i="9"/>
  <c r="N226" i="9"/>
  <c r="N227" i="9"/>
  <c r="N228" i="9"/>
  <c r="N229" i="9"/>
  <c r="N230" i="9"/>
  <c r="N231" i="9"/>
  <c r="N232" i="9"/>
  <c r="N233" i="9"/>
  <c r="N234" i="9"/>
  <c r="N235" i="9"/>
  <c r="N236" i="9"/>
  <c r="N237" i="9"/>
  <c r="N238" i="9"/>
  <c r="N239" i="9"/>
  <c r="N240" i="9"/>
  <c r="N241" i="9"/>
  <c r="N242" i="9"/>
  <c r="N243" i="9"/>
  <c r="N244" i="9"/>
  <c r="N245" i="9"/>
  <c r="N246" i="9"/>
  <c r="N247" i="9"/>
  <c r="N248" i="9"/>
  <c r="N249" i="9"/>
  <c r="N250" i="9"/>
  <c r="N251" i="9"/>
  <c r="N252" i="9"/>
  <c r="N253" i="9"/>
  <c r="N254" i="9"/>
  <c r="N255" i="9"/>
  <c r="N256" i="9"/>
  <c r="N257" i="9"/>
  <c r="N258" i="9"/>
  <c r="N259" i="9"/>
  <c r="N260" i="9"/>
  <c r="N261" i="9"/>
  <c r="N262" i="9"/>
  <c r="N263" i="9"/>
  <c r="N264" i="9"/>
  <c r="N265" i="9"/>
  <c r="N266" i="9"/>
  <c r="N267" i="9"/>
  <c r="N268" i="9"/>
  <c r="N269" i="9"/>
  <c r="N270" i="9"/>
  <c r="N271" i="9"/>
  <c r="N272" i="9"/>
  <c r="N273" i="9"/>
  <c r="N274" i="9"/>
  <c r="N275" i="9"/>
  <c r="N276" i="9"/>
  <c r="N277" i="9"/>
  <c r="N278" i="9"/>
  <c r="N279" i="9"/>
  <c r="N280" i="9"/>
  <c r="N281" i="9"/>
  <c r="N282" i="9"/>
  <c r="N283" i="9"/>
  <c r="N284" i="9"/>
  <c r="N285" i="9"/>
  <c r="N286" i="9"/>
  <c r="N287" i="9"/>
  <c r="N288" i="9"/>
  <c r="N289" i="9"/>
  <c r="N290" i="9"/>
  <c r="N291" i="9"/>
  <c r="N292" i="9"/>
  <c r="N293" i="9"/>
  <c r="N294" i="9"/>
  <c r="N295" i="9"/>
  <c r="N296" i="9"/>
  <c r="N297" i="9"/>
  <c r="N298" i="9"/>
  <c r="N299" i="9"/>
  <c r="N300" i="9"/>
  <c r="N301" i="9"/>
  <c r="N302" i="9"/>
  <c r="N303" i="9"/>
  <c r="N304" i="9"/>
  <c r="N305" i="9"/>
  <c r="N306" i="9"/>
  <c r="N307" i="9"/>
  <c r="N308" i="9"/>
  <c r="N309" i="9"/>
  <c r="N310" i="9"/>
  <c r="N311" i="9"/>
  <c r="N312" i="9"/>
  <c r="N2" i="9"/>
  <c r="M3" i="9" l="1"/>
  <c r="M4" i="9"/>
  <c r="M5" i="9"/>
  <c r="M6"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6" i="9"/>
  <c r="M57" i="9"/>
  <c r="M58" i="9"/>
  <c r="M59" i="9"/>
  <c r="M60" i="9"/>
  <c r="M61" i="9"/>
  <c r="M62" i="9"/>
  <c r="M63" i="9"/>
  <c r="M64" i="9"/>
  <c r="M65" i="9"/>
  <c r="M66" i="9"/>
  <c r="M67" i="9"/>
  <c r="M68" i="9"/>
  <c r="M69" i="9"/>
  <c r="M70" i="9"/>
  <c r="M71" i="9"/>
  <c r="M72" i="9"/>
  <c r="M73" i="9"/>
  <c r="M74" i="9"/>
  <c r="M75" i="9"/>
  <c r="M76" i="9"/>
  <c r="M77" i="9"/>
  <c r="M78" i="9"/>
  <c r="M79" i="9"/>
  <c r="M80" i="9"/>
  <c r="M81" i="9"/>
  <c r="M82" i="9"/>
  <c r="M83" i="9"/>
  <c r="M84" i="9"/>
  <c r="M85" i="9"/>
  <c r="M86" i="9"/>
  <c r="M87" i="9"/>
  <c r="M88" i="9"/>
  <c r="M89" i="9"/>
  <c r="M90" i="9"/>
  <c r="M91" i="9"/>
  <c r="M92" i="9"/>
  <c r="M93" i="9"/>
  <c r="M94" i="9"/>
  <c r="M95" i="9"/>
  <c r="M96" i="9"/>
  <c r="M97" i="9"/>
  <c r="M98" i="9"/>
  <c r="M99" i="9"/>
  <c r="M100" i="9"/>
  <c r="M101" i="9"/>
  <c r="M102" i="9"/>
  <c r="M103" i="9"/>
  <c r="M104" i="9"/>
  <c r="M105" i="9"/>
  <c r="M106" i="9"/>
  <c r="M107" i="9"/>
  <c r="M108" i="9"/>
  <c r="M109" i="9"/>
  <c r="M110" i="9"/>
  <c r="M111" i="9"/>
  <c r="M112" i="9"/>
  <c r="M113" i="9"/>
  <c r="M114" i="9"/>
  <c r="M115" i="9"/>
  <c r="M116" i="9"/>
  <c r="M117" i="9"/>
  <c r="M118" i="9"/>
  <c r="M119" i="9"/>
  <c r="M120" i="9"/>
  <c r="M121" i="9"/>
  <c r="M122" i="9"/>
  <c r="M123" i="9"/>
  <c r="M124" i="9"/>
  <c r="M125" i="9"/>
  <c r="M126" i="9"/>
  <c r="M127" i="9"/>
  <c r="M128" i="9"/>
  <c r="M129" i="9"/>
  <c r="M130" i="9"/>
  <c r="M131" i="9"/>
  <c r="M132" i="9"/>
  <c r="M133" i="9"/>
  <c r="M134" i="9"/>
  <c r="M135" i="9"/>
  <c r="M136" i="9"/>
  <c r="M137" i="9"/>
  <c r="M138" i="9"/>
  <c r="M139" i="9"/>
  <c r="M140" i="9"/>
  <c r="M141" i="9"/>
  <c r="M142" i="9"/>
  <c r="M143" i="9"/>
  <c r="M144" i="9"/>
  <c r="M145" i="9"/>
  <c r="M146" i="9"/>
  <c r="M147" i="9"/>
  <c r="M148" i="9"/>
  <c r="M149" i="9"/>
  <c r="M150" i="9"/>
  <c r="M151" i="9"/>
  <c r="M152" i="9"/>
  <c r="M153" i="9"/>
  <c r="M154" i="9"/>
  <c r="M155" i="9"/>
  <c r="M156" i="9"/>
  <c r="M157" i="9"/>
  <c r="M158" i="9"/>
  <c r="M159" i="9"/>
  <c r="M160" i="9"/>
  <c r="M161" i="9"/>
  <c r="M162" i="9"/>
  <c r="M163" i="9"/>
  <c r="M164" i="9"/>
  <c r="M165" i="9"/>
  <c r="M166" i="9"/>
  <c r="M167" i="9"/>
  <c r="M168" i="9"/>
  <c r="M169" i="9"/>
  <c r="M170" i="9"/>
  <c r="M171" i="9"/>
  <c r="M172" i="9"/>
  <c r="M173" i="9"/>
  <c r="M174" i="9"/>
  <c r="M175" i="9"/>
  <c r="M176" i="9"/>
  <c r="M177" i="9"/>
  <c r="M178" i="9"/>
  <c r="M179" i="9"/>
  <c r="M180" i="9"/>
  <c r="M181" i="9"/>
  <c r="M182" i="9"/>
  <c r="M183" i="9"/>
  <c r="M184" i="9"/>
  <c r="M185" i="9"/>
  <c r="M186" i="9"/>
  <c r="M187" i="9"/>
  <c r="M188" i="9"/>
  <c r="M189" i="9"/>
  <c r="M190" i="9"/>
  <c r="M191" i="9"/>
  <c r="M192" i="9"/>
  <c r="M193" i="9"/>
  <c r="M194" i="9"/>
  <c r="M195" i="9"/>
  <c r="M196" i="9"/>
  <c r="M197" i="9"/>
  <c r="M198" i="9"/>
  <c r="M199" i="9"/>
  <c r="M200" i="9"/>
  <c r="M201" i="9"/>
  <c r="M202" i="9"/>
  <c r="M203" i="9"/>
  <c r="M204" i="9"/>
  <c r="M205" i="9"/>
  <c r="M206" i="9"/>
  <c r="M207" i="9"/>
  <c r="M208" i="9"/>
  <c r="M209" i="9"/>
  <c r="M210" i="9"/>
  <c r="M211" i="9"/>
  <c r="M212" i="9"/>
  <c r="M213" i="9"/>
  <c r="M214" i="9"/>
  <c r="M215" i="9"/>
  <c r="M216" i="9"/>
  <c r="M217" i="9"/>
  <c r="M218" i="9"/>
  <c r="M219" i="9"/>
  <c r="M220" i="9"/>
  <c r="M221" i="9"/>
  <c r="M222" i="9"/>
  <c r="M223" i="9"/>
  <c r="M224" i="9"/>
  <c r="M225" i="9"/>
  <c r="M226" i="9"/>
  <c r="M227" i="9"/>
  <c r="M228" i="9"/>
  <c r="M229" i="9"/>
  <c r="M230" i="9"/>
  <c r="M231" i="9"/>
  <c r="M232" i="9"/>
  <c r="M233" i="9"/>
  <c r="M234" i="9"/>
  <c r="M235" i="9"/>
  <c r="M236" i="9"/>
  <c r="M237" i="9"/>
  <c r="M238" i="9"/>
  <c r="M239" i="9"/>
  <c r="M240" i="9"/>
  <c r="M241" i="9"/>
  <c r="M242" i="9"/>
  <c r="M243" i="9"/>
  <c r="M244" i="9"/>
  <c r="M245" i="9"/>
  <c r="M246" i="9"/>
  <c r="M247" i="9"/>
  <c r="M248" i="9"/>
  <c r="M249" i="9"/>
  <c r="M250" i="9"/>
  <c r="M251" i="9"/>
  <c r="M252" i="9"/>
  <c r="M253" i="9"/>
  <c r="M254" i="9"/>
  <c r="M255" i="9"/>
  <c r="M256" i="9"/>
  <c r="M257" i="9"/>
  <c r="M258" i="9"/>
  <c r="M259" i="9"/>
  <c r="M260" i="9"/>
  <c r="M261" i="9"/>
  <c r="M262" i="9"/>
  <c r="M263" i="9"/>
  <c r="M264" i="9"/>
  <c r="M265" i="9"/>
  <c r="M266" i="9"/>
  <c r="M267" i="9"/>
  <c r="M268" i="9"/>
  <c r="M269" i="9"/>
  <c r="M270" i="9"/>
  <c r="M271" i="9"/>
  <c r="M272" i="9"/>
  <c r="M273" i="9"/>
  <c r="M274" i="9"/>
  <c r="M275" i="9"/>
  <c r="M276" i="9"/>
  <c r="M277" i="9"/>
  <c r="M278" i="9"/>
  <c r="M279" i="9"/>
  <c r="M280" i="9"/>
  <c r="M281" i="9"/>
  <c r="M282" i="9"/>
  <c r="M283" i="9"/>
  <c r="M284" i="9"/>
  <c r="M285" i="9"/>
  <c r="M286" i="9"/>
  <c r="M287" i="9"/>
  <c r="M288" i="9"/>
  <c r="M289" i="9"/>
  <c r="M290" i="9"/>
  <c r="M291" i="9"/>
  <c r="M292" i="9"/>
  <c r="M293" i="9"/>
  <c r="M294" i="9"/>
  <c r="M295" i="9"/>
  <c r="M296" i="9"/>
  <c r="M297" i="9"/>
  <c r="M298" i="9"/>
  <c r="M299" i="9"/>
  <c r="M300" i="9"/>
  <c r="M301" i="9"/>
  <c r="M302" i="9"/>
  <c r="M303" i="9"/>
  <c r="M304" i="9"/>
  <c r="M305" i="9"/>
  <c r="M306" i="9"/>
  <c r="M307" i="9"/>
  <c r="M308" i="9"/>
  <c r="M309" i="9"/>
  <c r="M310" i="9"/>
  <c r="M311" i="9"/>
  <c r="M312" i="9"/>
  <c r="C15" i="1"/>
  <c r="C20" i="1" s="1"/>
  <c r="C3" i="1"/>
  <c r="I5" i="1" s="1"/>
  <c r="F11" i="1"/>
  <c r="C7" i="1"/>
  <c r="C28" i="1" s="1"/>
  <c r="C2" i="5" s="1"/>
  <c r="T50" i="2"/>
  <c r="A30" i="1"/>
  <c r="B11" i="5"/>
  <c r="I2" i="5"/>
  <c r="A11" i="5"/>
  <c r="E2" i="5" s="1"/>
  <c r="C27" i="5"/>
  <c r="E47" i="1" s="1"/>
  <c r="B27" i="5"/>
  <c r="C47" i="1"/>
  <c r="H2" i="5"/>
  <c r="C18" i="5" s="1"/>
  <c r="E18" i="5" s="1"/>
  <c r="U50" i="2"/>
  <c r="A32" i="10"/>
  <c r="A31" i="10"/>
  <c r="A33" i="10"/>
  <c r="A34" i="10"/>
  <c r="D7" i="10"/>
  <c r="D5" i="10"/>
  <c r="B32" i="10"/>
  <c r="B33" i="10"/>
  <c r="B31" i="10"/>
  <c r="B34" i="10"/>
  <c r="E34" i="10" s="1"/>
  <c r="B35" i="10"/>
  <c r="B36" i="10"/>
  <c r="A35" i="10"/>
  <c r="B37" i="10"/>
  <c r="A36" i="10"/>
  <c r="B38" i="10"/>
  <c r="A37" i="10"/>
  <c r="B39" i="10"/>
  <c r="E39" i="10" s="1"/>
  <c r="A38" i="10"/>
  <c r="B40" i="10"/>
  <c r="A39" i="10"/>
  <c r="B41" i="10"/>
  <c r="H41" i="10" s="1"/>
  <c r="B58" i="10" s="1"/>
  <c r="A40" i="10"/>
  <c r="B42" i="10"/>
  <c r="A41" i="10"/>
  <c r="B43" i="10"/>
  <c r="A42" i="10"/>
  <c r="B44" i="10"/>
  <c r="A43" i="10"/>
  <c r="A49" i="10"/>
  <c r="A50" i="10"/>
  <c r="A51" i="10"/>
  <c r="A52" i="10"/>
  <c r="A53" i="10"/>
  <c r="A54" i="10"/>
  <c r="A55" i="10"/>
  <c r="A56" i="10"/>
  <c r="A57" i="10"/>
  <c r="A58" i="10"/>
  <c r="A59" i="10"/>
  <c r="A60" i="10"/>
  <c r="A44" i="10"/>
  <c r="A61" i="10"/>
  <c r="A48" i="10"/>
  <c r="F3" i="1"/>
  <c r="A79" i="10"/>
  <c r="A78" i="10"/>
  <c r="A77" i="10"/>
  <c r="A76" i="10"/>
  <c r="A75" i="10"/>
  <c r="A74" i="10"/>
  <c r="A73" i="10"/>
  <c r="A72" i="10"/>
  <c r="A71" i="10"/>
  <c r="A70" i="10"/>
  <c r="A69" i="10"/>
  <c r="A68" i="10"/>
  <c r="A67" i="10"/>
  <c r="A66" i="10"/>
  <c r="B5" i="10"/>
  <c r="M2" i="9"/>
  <c r="U49" i="2"/>
  <c r="U51" i="2"/>
  <c r="U52" i="2"/>
  <c r="U53" i="2"/>
  <c r="U54" i="2"/>
  <c r="U55" i="2"/>
  <c r="U56" i="2"/>
  <c r="U57" i="2"/>
  <c r="U58" i="2"/>
  <c r="U48" i="2"/>
  <c r="T49" i="2"/>
  <c r="T51" i="2"/>
  <c r="T52" i="2"/>
  <c r="T53" i="2"/>
  <c r="T54" i="2"/>
  <c r="T55" i="2"/>
  <c r="T56" i="2"/>
  <c r="T57" i="2"/>
  <c r="T58" i="2"/>
  <c r="T48" i="2"/>
  <c r="A39" i="1"/>
  <c r="B23" i="5"/>
  <c r="D23" i="5" s="1"/>
  <c r="C26" i="5"/>
  <c r="B9" i="5"/>
  <c r="A17" i="5"/>
  <c r="A20" i="5" s="1"/>
  <c r="A23" i="5" s="1"/>
  <c r="J12" i="1"/>
  <c r="E43" i="10" l="1"/>
  <c r="H39" i="10"/>
  <c r="B56" i="10" s="1"/>
  <c r="C5" i="1"/>
  <c r="B7" i="10"/>
  <c r="H26" i="1"/>
  <c r="F17" i="1"/>
  <c r="B21" i="5"/>
  <c r="D21" i="5" s="1"/>
  <c r="H27" i="5"/>
  <c r="F47" i="1" s="1"/>
  <c r="H47" i="1" s="1"/>
  <c r="E28" i="1"/>
  <c r="E26" i="1"/>
  <c r="F26" i="1" s="1"/>
  <c r="C26" i="1"/>
  <c r="B2" i="5" s="1"/>
  <c r="F2" i="5" s="1"/>
  <c r="C15" i="5" s="1"/>
  <c r="E15" i="5" s="1"/>
  <c r="H43" i="10"/>
  <c r="B60" i="10" s="1"/>
  <c r="H36" i="10"/>
  <c r="B53" i="10" s="1"/>
  <c r="E33" i="10"/>
  <c r="F20" i="1"/>
  <c r="E32" i="10"/>
  <c r="E35" i="10"/>
  <c r="E36" i="10"/>
  <c r="C30" i="1"/>
  <c r="H42" i="10"/>
  <c r="B59" i="10" s="1"/>
  <c r="H37" i="10"/>
  <c r="B54" i="10" s="1"/>
  <c r="H38" i="10"/>
  <c r="B55" i="10" s="1"/>
  <c r="H35" i="10"/>
  <c r="B52" i="10" s="1"/>
  <c r="H34" i="10"/>
  <c r="B51" i="10" s="1"/>
  <c r="J26" i="1"/>
  <c r="H28" i="1" s="1"/>
  <c r="C33" i="1"/>
  <c r="C3" i="5"/>
  <c r="G3" i="5" s="1"/>
  <c r="B17" i="5" s="1"/>
  <c r="H44" i="10"/>
  <c r="B61" i="10" s="1"/>
  <c r="H40" i="10"/>
  <c r="B57" i="10" s="1"/>
  <c r="H33" i="10"/>
  <c r="B50" i="10" s="1"/>
  <c r="E41" i="10"/>
  <c r="E37" i="10"/>
  <c r="E44" i="10"/>
  <c r="E42" i="10"/>
  <c r="E40" i="10"/>
  <c r="E38" i="10"/>
  <c r="H32" i="10"/>
  <c r="K32" i="10" s="1"/>
  <c r="F13" i="1"/>
  <c r="A1" i="10"/>
  <c r="C20" i="5"/>
  <c r="E20" i="5" s="1"/>
  <c r="G2" i="5"/>
  <c r="B20" i="5" s="1"/>
  <c r="D20" i="5" s="1"/>
  <c r="H11" i="1" l="1"/>
  <c r="C38" i="1" s="1"/>
  <c r="E38" i="1" s="1"/>
  <c r="F38" i="1" s="1"/>
  <c r="B3" i="5"/>
  <c r="F3" i="5" s="1"/>
  <c r="B15" i="5" s="1"/>
  <c r="D15" i="5" s="1"/>
  <c r="F22" i="1"/>
  <c r="E33" i="5"/>
  <c r="B18" i="5"/>
  <c r="D18" i="5" s="1"/>
  <c r="B33" i="5"/>
  <c r="F28" i="1"/>
  <c r="E30" i="1"/>
  <c r="F30" i="1" s="1"/>
  <c r="C33" i="5"/>
  <c r="D33" i="5"/>
  <c r="E33" i="1"/>
  <c r="F33" i="1" s="1"/>
  <c r="H13" i="1"/>
  <c r="F15" i="1"/>
  <c r="H15" i="1" s="1"/>
  <c r="J13" i="1"/>
  <c r="B49" i="10"/>
  <c r="C39" i="1"/>
  <c r="D17" i="5"/>
  <c r="C17" i="5"/>
  <c r="G12" i="10"/>
  <c r="C31" i="10" s="1"/>
  <c r="G16" i="10"/>
  <c r="C35" i="10" s="1"/>
  <c r="G17" i="10"/>
  <c r="C36" i="10" s="1"/>
  <c r="G18" i="10"/>
  <c r="C37" i="10" s="1"/>
  <c r="G19" i="10"/>
  <c r="C38" i="10" s="1"/>
  <c r="G20" i="10"/>
  <c r="C39" i="10" s="1"/>
  <c r="G21" i="10"/>
  <c r="C40" i="10" s="1"/>
  <c r="G22" i="10"/>
  <c r="C41" i="10" s="1"/>
  <c r="G23" i="10"/>
  <c r="C42" i="10" s="1"/>
  <c r="G24" i="10"/>
  <c r="C43" i="10" s="1"/>
  <c r="G25" i="10"/>
  <c r="C44" i="10" s="1"/>
  <c r="G13" i="10"/>
  <c r="C32" i="10" s="1"/>
  <c r="H13" i="10"/>
  <c r="B67" i="10" s="1"/>
  <c r="H14" i="10"/>
  <c r="B68" i="10" s="1"/>
  <c r="H16" i="10"/>
  <c r="B70" i="10" s="1"/>
  <c r="H18" i="10"/>
  <c r="B72" i="10" s="1"/>
  <c r="H20" i="10"/>
  <c r="B74" i="10" s="1"/>
  <c r="H22" i="10"/>
  <c r="B76" i="10" s="1"/>
  <c r="H24" i="10"/>
  <c r="B78" i="10" s="1"/>
  <c r="H12" i="10"/>
  <c r="B66" i="10" s="1"/>
  <c r="G14" i="10"/>
  <c r="C33" i="10" s="1"/>
  <c r="G15" i="10"/>
  <c r="C34" i="10" s="1"/>
  <c r="H15" i="10"/>
  <c r="B69" i="10" s="1"/>
  <c r="H17" i="10"/>
  <c r="B71" i="10" s="1"/>
  <c r="H19" i="10"/>
  <c r="B73" i="10" s="1"/>
  <c r="H21" i="10"/>
  <c r="B75" i="10" s="1"/>
  <c r="H23" i="10"/>
  <c r="B77" i="10" s="1"/>
  <c r="H25" i="10"/>
  <c r="B79" i="10" s="1"/>
  <c r="K33" i="10"/>
  <c r="C37" i="1" l="1"/>
  <c r="E37" i="1" s="1"/>
  <c r="F37" i="1" s="1"/>
  <c r="A35" i="1"/>
  <c r="C77" i="10"/>
  <c r="C73" i="10"/>
  <c r="C69" i="10"/>
  <c r="C67" i="10"/>
  <c r="C78" i="10"/>
  <c r="C70" i="10"/>
  <c r="F44" i="10"/>
  <c r="D44" i="10"/>
  <c r="I43" i="10"/>
  <c r="F42" i="10"/>
  <c r="D42" i="10"/>
  <c r="I41" i="10"/>
  <c r="F40" i="10"/>
  <c r="D40" i="10"/>
  <c r="I39" i="10"/>
  <c r="F38" i="10"/>
  <c r="D38" i="10"/>
  <c r="I37" i="10"/>
  <c r="F36" i="10"/>
  <c r="D36" i="10"/>
  <c r="I32" i="10"/>
  <c r="D31" i="10"/>
  <c r="K34" i="10"/>
  <c r="I34" i="10"/>
  <c r="D33" i="10"/>
  <c r="F33" i="10"/>
  <c r="C74" i="10"/>
  <c r="C79" i="10"/>
  <c r="C75" i="10"/>
  <c r="C71" i="10"/>
  <c r="I35" i="10"/>
  <c r="D34" i="10"/>
  <c r="F34" i="10"/>
  <c r="C76" i="10"/>
  <c r="C72" i="10"/>
  <c r="C68" i="10"/>
  <c r="I33" i="10"/>
  <c r="F32" i="10"/>
  <c r="D32" i="10"/>
  <c r="I44" i="10"/>
  <c r="F43" i="10"/>
  <c r="D43" i="10"/>
  <c r="G43" i="10" s="1"/>
  <c r="I42" i="10"/>
  <c r="F41" i="10"/>
  <c r="D41" i="10"/>
  <c r="I40" i="10"/>
  <c r="F39" i="10"/>
  <c r="D39" i="10"/>
  <c r="G39" i="10" s="1"/>
  <c r="I38" i="10"/>
  <c r="F37" i="10"/>
  <c r="D37" i="10"/>
  <c r="I36" i="10"/>
  <c r="D35" i="10"/>
  <c r="F35" i="10"/>
  <c r="E17" i="5"/>
  <c r="C40" i="1"/>
  <c r="C28" i="5"/>
  <c r="E39" i="1"/>
  <c r="F39" i="1" s="1"/>
  <c r="B28" i="5"/>
  <c r="C48" i="1" s="1"/>
  <c r="G35" i="10" l="1"/>
  <c r="G37" i="10"/>
  <c r="G41" i="10"/>
  <c r="G32" i="10"/>
  <c r="G34" i="10"/>
  <c r="H28" i="5"/>
  <c r="E48" i="1"/>
  <c r="C55" i="10"/>
  <c r="D55" i="10" s="1"/>
  <c r="J38" i="10"/>
  <c r="C59" i="10"/>
  <c r="D59" i="10" s="1"/>
  <c r="J42" i="10"/>
  <c r="C50" i="10"/>
  <c r="D50" i="10" s="1"/>
  <c r="J33" i="10"/>
  <c r="C52" i="10"/>
  <c r="D52" i="10" s="1"/>
  <c r="J35" i="10"/>
  <c r="G33" i="10"/>
  <c r="K35" i="10"/>
  <c r="G36" i="10"/>
  <c r="C54" i="10"/>
  <c r="D54" i="10" s="1"/>
  <c r="J37" i="10"/>
  <c r="G40" i="10"/>
  <c r="C58" i="10"/>
  <c r="D58" i="10" s="1"/>
  <c r="J41" i="10"/>
  <c r="G44" i="10"/>
  <c r="C29" i="5"/>
  <c r="B29" i="5"/>
  <c r="C49" i="1" s="1"/>
  <c r="E40" i="1"/>
  <c r="C53" i="10"/>
  <c r="D53" i="10" s="1"/>
  <c r="J36" i="10"/>
  <c r="C57" i="10"/>
  <c r="D57" i="10" s="1"/>
  <c r="J40" i="10"/>
  <c r="C61" i="10"/>
  <c r="D61" i="10" s="1"/>
  <c r="J44" i="10"/>
  <c r="C51" i="10"/>
  <c r="D51" i="10" s="1"/>
  <c r="J34" i="10"/>
  <c r="C49" i="10"/>
  <c r="D49" i="10" s="1"/>
  <c r="E49" i="10" s="1"/>
  <c r="L32" i="10"/>
  <c r="M32" i="10" s="1"/>
  <c r="J32" i="10"/>
  <c r="G38" i="10"/>
  <c r="C56" i="10"/>
  <c r="D56" i="10" s="1"/>
  <c r="J39" i="10"/>
  <c r="G42" i="10"/>
  <c r="C60" i="10"/>
  <c r="D60" i="10" s="1"/>
  <c r="J43" i="10"/>
  <c r="E49" i="1" l="1"/>
  <c r="F40" i="1"/>
  <c r="E50" i="10"/>
  <c r="E51" i="10" s="1"/>
  <c r="E52" i="10" s="1"/>
  <c r="E53" i="10" s="1"/>
  <c r="E54" i="10" s="1"/>
  <c r="E55" i="10" s="1"/>
  <c r="E56" i="10" s="1"/>
  <c r="E57" i="10" s="1"/>
  <c r="E58" i="10" s="1"/>
  <c r="E59" i="10" s="1"/>
  <c r="E60" i="10" s="1"/>
  <c r="E61" i="10" s="1"/>
  <c r="H29" i="5"/>
  <c r="K36" i="10"/>
  <c r="L33" i="10"/>
  <c r="F48" i="1"/>
  <c r="H48" i="1" s="1"/>
  <c r="C34" i="5"/>
  <c r="E34" i="5"/>
  <c r="B34" i="5"/>
  <c r="D34" i="5"/>
  <c r="K37" i="10" l="1"/>
  <c r="C35" i="5"/>
  <c r="E35" i="5"/>
  <c r="B35" i="5"/>
  <c r="D35" i="5"/>
  <c r="F49" i="1"/>
  <c r="H49" i="1" s="1"/>
  <c r="M33" i="10"/>
  <c r="L34" i="10"/>
  <c r="K38" i="10" l="1"/>
  <c r="L35" i="10"/>
  <c r="M34" i="10"/>
  <c r="K39" i="10" l="1"/>
  <c r="L36" i="10"/>
  <c r="M35" i="10"/>
  <c r="K40" i="10" l="1"/>
  <c r="L37" i="10"/>
  <c r="M36" i="10"/>
  <c r="K41" i="10" l="1"/>
  <c r="L38" i="10"/>
  <c r="M37" i="10"/>
  <c r="K42" i="10" l="1"/>
  <c r="L39" i="10"/>
  <c r="M38" i="10"/>
  <c r="K43" i="10" l="1"/>
  <c r="L40" i="10"/>
  <c r="M39" i="10"/>
  <c r="K44" i="10" l="1"/>
  <c r="L41" i="10"/>
  <c r="M40" i="10"/>
  <c r="L42" i="10" l="1"/>
  <c r="M41" i="10"/>
  <c r="L43" i="10" l="1"/>
  <c r="M42" i="10"/>
  <c r="L44" i="10" l="1"/>
  <c r="M44" i="10" s="1"/>
  <c r="M43" i="10"/>
</calcChain>
</file>

<file path=xl/sharedStrings.xml><?xml version="1.0" encoding="utf-8"?>
<sst xmlns="http://schemas.openxmlformats.org/spreadsheetml/2006/main" count="3055" uniqueCount="568">
  <si>
    <t>Quin municipi ets?</t>
  </si>
  <si>
    <t>MUNICIPI</t>
  </si>
  <si>
    <t>Abrera</t>
  </si>
  <si>
    <t>Aguilar de Segarra</t>
  </si>
  <si>
    <t>Alella</t>
  </si>
  <si>
    <t>Alpens</t>
  </si>
  <si>
    <t>l'Ametlla del Vallès</t>
  </si>
  <si>
    <t>Arenys de Mar</t>
  </si>
  <si>
    <t>Arenys de Munt</t>
  </si>
  <si>
    <t>Argençola</t>
  </si>
  <si>
    <t>Argentona</t>
  </si>
  <si>
    <t>Artés</t>
  </si>
  <si>
    <t>Avià</t>
  </si>
  <si>
    <t>Avinyó</t>
  </si>
  <si>
    <t>Avinyonet del Penedès</t>
  </si>
  <si>
    <t>Aiguafreda</t>
  </si>
  <si>
    <t>Badalona</t>
  </si>
  <si>
    <t>Bagà</t>
  </si>
  <si>
    <t>Balenyà</t>
  </si>
  <si>
    <t>Balsareny</t>
  </si>
  <si>
    <t>Barcelona</t>
  </si>
  <si>
    <t>Begues</t>
  </si>
  <si>
    <t>Bellprat</t>
  </si>
  <si>
    <t>Berga</t>
  </si>
  <si>
    <t>Bigues i Riells</t>
  </si>
  <si>
    <t>Borredà</t>
  </si>
  <si>
    <t>el Bruc</t>
  </si>
  <si>
    <t>el Brull</t>
  </si>
  <si>
    <t>les Cabanyes</t>
  </si>
  <si>
    <t>Cabrera d'Igualada</t>
  </si>
  <si>
    <t>Cabrera de Mar</t>
  </si>
  <si>
    <t>Cabrils</t>
  </si>
  <si>
    <t>Calaf</t>
  </si>
  <si>
    <t>Caldes d'Estrac</t>
  </si>
  <si>
    <t>Caldes de Montbui</t>
  </si>
  <si>
    <t>Calders</t>
  </si>
  <si>
    <t>Calella</t>
  </si>
  <si>
    <t>Calonge de Segarra</t>
  </si>
  <si>
    <t>Calldetenes</t>
  </si>
  <si>
    <t>Callús</t>
  </si>
  <si>
    <t>Campins</t>
  </si>
  <si>
    <t>Canet de Mar</t>
  </si>
  <si>
    <t>Canovelles</t>
  </si>
  <si>
    <t>Cànoves i Samalús</t>
  </si>
  <si>
    <t>Canyelles</t>
  </si>
  <si>
    <t>Capellades</t>
  </si>
  <si>
    <t>Capolat</t>
  </si>
  <si>
    <t>Cardedeu</t>
  </si>
  <si>
    <t>Cardona</t>
  </si>
  <si>
    <t>Carme</t>
  </si>
  <si>
    <t>Casserres</t>
  </si>
  <si>
    <t>Castellar del Riu</t>
  </si>
  <si>
    <t>Castellar del Vallès</t>
  </si>
  <si>
    <t>Castellar de n'Hug</t>
  </si>
  <si>
    <t>Castellbell i el Vilar</t>
  </si>
  <si>
    <t>Castellbisbal</t>
  </si>
  <si>
    <t>Castellcir</t>
  </si>
  <si>
    <t>Castelldefels</t>
  </si>
  <si>
    <t>Castell de l'Areny</t>
  </si>
  <si>
    <t>Castellet i la Gornal</t>
  </si>
  <si>
    <t>Castellfollit del Boix</t>
  </si>
  <si>
    <t>Castellfollit de Riubregós</t>
  </si>
  <si>
    <t>Castellgalí</t>
  </si>
  <si>
    <t>Castellnou de Bages</t>
  </si>
  <si>
    <t>Castellolí</t>
  </si>
  <si>
    <t>Castellterçol</t>
  </si>
  <si>
    <t>Castellví de la Marca</t>
  </si>
  <si>
    <t>Castellví de Rosanes</t>
  </si>
  <si>
    <t>Centelles</t>
  </si>
  <si>
    <t>Cervelló</t>
  </si>
  <si>
    <t>Collbató</t>
  </si>
  <si>
    <t>Collsuspina</t>
  </si>
  <si>
    <t>Copons</t>
  </si>
  <si>
    <t>Corbera de Llobregat</t>
  </si>
  <si>
    <t>Cornellà de Llobregat</t>
  </si>
  <si>
    <t>Cubelles</t>
  </si>
  <si>
    <t>Dosrius</t>
  </si>
  <si>
    <t>Esparreguera</t>
  </si>
  <si>
    <t>Esplugues de Llobregat</t>
  </si>
  <si>
    <t>l'Espunyola</t>
  </si>
  <si>
    <t>l'Estany</t>
  </si>
  <si>
    <t>Fígols</t>
  </si>
  <si>
    <t>Fogars de Montclús</t>
  </si>
  <si>
    <t>Fogars de la Selva</t>
  </si>
  <si>
    <t>Folgueroles</t>
  </si>
  <si>
    <t>Fonollosa</t>
  </si>
  <si>
    <t>Font-rubí</t>
  </si>
  <si>
    <t>les Franqueses del Vallès</t>
  </si>
  <si>
    <t>Gallifa</t>
  </si>
  <si>
    <t>la Garriga</t>
  </si>
  <si>
    <t>Gavà</t>
  </si>
  <si>
    <t>Gaià</t>
  </si>
  <si>
    <t>Gelida</t>
  </si>
  <si>
    <t>Gironella</t>
  </si>
  <si>
    <t>Gisclareny</t>
  </si>
  <si>
    <t>la Granada</t>
  </si>
  <si>
    <t>Granera</t>
  </si>
  <si>
    <t>Granollers</t>
  </si>
  <si>
    <t>Gualba</t>
  </si>
  <si>
    <t>Sant Salvador de Guardiola</t>
  </si>
  <si>
    <t>Guardiola de Berguedà</t>
  </si>
  <si>
    <t>Gurb</t>
  </si>
  <si>
    <t>l'Hospitalet de Llobregat</t>
  </si>
  <si>
    <t>Igualada</t>
  </si>
  <si>
    <t>Jorba</t>
  </si>
  <si>
    <t>la Llacuna</t>
  </si>
  <si>
    <t>la Llagosta</t>
  </si>
  <si>
    <t>Llinars del Vallès</t>
  </si>
  <si>
    <t>Lliçà d'Amunt</t>
  </si>
  <si>
    <t>Lliçà de Vall</t>
  </si>
  <si>
    <t>Lluçà</t>
  </si>
  <si>
    <t>Malgrat de Mar</t>
  </si>
  <si>
    <t>Malla</t>
  </si>
  <si>
    <t>Manlleu</t>
  </si>
  <si>
    <t>Manresa</t>
  </si>
  <si>
    <t>Martorell</t>
  </si>
  <si>
    <t>Martorelles</t>
  </si>
  <si>
    <t>les Masies de Roda</t>
  </si>
  <si>
    <t>les Masies de Voltregà</t>
  </si>
  <si>
    <t>el Masnou</t>
  </si>
  <si>
    <t>Masquefa</t>
  </si>
  <si>
    <t>Matadepera</t>
  </si>
  <si>
    <t>Mataró</t>
  </si>
  <si>
    <t>Mediona</t>
  </si>
  <si>
    <t>Molins de Rei</t>
  </si>
  <si>
    <t>Mollet del Vallès</t>
  </si>
  <si>
    <t>Montcada i Reixac</t>
  </si>
  <si>
    <t>Montgat</t>
  </si>
  <si>
    <t>Monistrol de Montserrat</t>
  </si>
  <si>
    <t>Monistrol de Calders</t>
  </si>
  <si>
    <t>Muntanyola</t>
  </si>
  <si>
    <t>Montclar</t>
  </si>
  <si>
    <t>Montesquiu</t>
  </si>
  <si>
    <t>Montmajor</t>
  </si>
  <si>
    <t>Montmaneu</t>
  </si>
  <si>
    <t>Figaró - Montmany</t>
  </si>
  <si>
    <t>Montmeló</t>
  </si>
  <si>
    <t>Montornès del Vallès</t>
  </si>
  <si>
    <t>Montseny</t>
  </si>
  <si>
    <t>Moià</t>
  </si>
  <si>
    <t>Mura</t>
  </si>
  <si>
    <t>Navarcles</t>
  </si>
  <si>
    <t>Navàs</t>
  </si>
  <si>
    <t>la Nou de Berguedà</t>
  </si>
  <si>
    <t>Òdena</t>
  </si>
  <si>
    <t>Olvan</t>
  </si>
  <si>
    <t>Olèrdola</t>
  </si>
  <si>
    <t>Olesa de Bonesvalls</t>
  </si>
  <si>
    <t>Olesa de Montserrat</t>
  </si>
  <si>
    <t>Olivella</t>
  </si>
  <si>
    <t>Olost</t>
  </si>
  <si>
    <t>Orís</t>
  </si>
  <si>
    <t>Oristà</t>
  </si>
  <si>
    <t>Orpí</t>
  </si>
  <si>
    <t>Òrrius</t>
  </si>
  <si>
    <t>Pacs del Penedès</t>
  </si>
  <si>
    <t>Palafolls</t>
  </si>
  <si>
    <t>Palau-solità i Plegamans</t>
  </si>
  <si>
    <t>Pallejà</t>
  </si>
  <si>
    <t>el Papiol</t>
  </si>
  <si>
    <t>Parets del Vallès</t>
  </si>
  <si>
    <t>Perafita</t>
  </si>
  <si>
    <t>Piera</t>
  </si>
  <si>
    <t>els Hostalets de Pierola</t>
  </si>
  <si>
    <t>Pineda de Mar</t>
  </si>
  <si>
    <t>el Pla del Penedès</t>
  </si>
  <si>
    <t>la Pobla de Claramunt</t>
  </si>
  <si>
    <t>la Pobla de Lillet</t>
  </si>
  <si>
    <t>Polinyà</t>
  </si>
  <si>
    <t>Pontons</t>
  </si>
  <si>
    <t>el Prat de Llobregat</t>
  </si>
  <si>
    <t>els Prats de Rei</t>
  </si>
  <si>
    <t>Prats de Lluçanès</t>
  </si>
  <si>
    <t>Premià de Mar</t>
  </si>
  <si>
    <t>Puigdàlber</t>
  </si>
  <si>
    <t>Puig-reig</t>
  </si>
  <si>
    <t>Pujalt</t>
  </si>
  <si>
    <t>la Quar</t>
  </si>
  <si>
    <t>Rajadell</t>
  </si>
  <si>
    <t>Rellinars</t>
  </si>
  <si>
    <t>Ripollet</t>
  </si>
  <si>
    <t>la Roca del Vallès</t>
  </si>
  <si>
    <t>el Pont de Vilomara i Rocafort</t>
  </si>
  <si>
    <t>Roda de Ter</t>
  </si>
  <si>
    <t>Rubí</t>
  </si>
  <si>
    <t>Rubió</t>
  </si>
  <si>
    <t>Sabadell</t>
  </si>
  <si>
    <t>Sagàs</t>
  </si>
  <si>
    <t>Sant Pere Sallavinera</t>
  </si>
  <si>
    <t>Saldes</t>
  </si>
  <si>
    <t>Sallent</t>
  </si>
  <si>
    <t>Santpedor</t>
  </si>
  <si>
    <t>Sant Iscle de Vallalta</t>
  </si>
  <si>
    <t>Sant Adrià de Besòs</t>
  </si>
  <si>
    <t>Sant Agustí de Lluçanès</t>
  </si>
  <si>
    <t>Sant Andreu de la Barca</t>
  </si>
  <si>
    <t>Sant Andreu de Llavaneres</t>
  </si>
  <si>
    <t>Sant Antoni de Vilamajor</t>
  </si>
  <si>
    <t>Sant Bartomeu del Grau</t>
  </si>
  <si>
    <t>Sant Boi de Llobregat</t>
  </si>
  <si>
    <t>Sant Boi de Lluçanès</t>
  </si>
  <si>
    <t>Sant Celoni</t>
  </si>
  <si>
    <t>Sant Cebrià de Vallalta</t>
  </si>
  <si>
    <t>Sant Climent de Llobregat</t>
  </si>
  <si>
    <t>Sant Cugat del Vallès</t>
  </si>
  <si>
    <t>Sant Cugat Sesgarrigues</t>
  </si>
  <si>
    <t>Sant Esteve de Palautordera</t>
  </si>
  <si>
    <t>Sant Esteve Sesrovires</t>
  </si>
  <si>
    <t>Sant Fost de Campsentelles</t>
  </si>
  <si>
    <t>Sant Feliu de Codines</t>
  </si>
  <si>
    <t>Sant Feliu de Llobregat</t>
  </si>
  <si>
    <t>Sant Feliu Sasserra</t>
  </si>
  <si>
    <t>Sant Fruitós de Bages</t>
  </si>
  <si>
    <t>Vilassar de Dalt</t>
  </si>
  <si>
    <t>Sant Hipòlit de Voltregà</t>
  </si>
  <si>
    <t>Sant Jaume de Frontanyà</t>
  </si>
  <si>
    <t>Sant Joan Despí</t>
  </si>
  <si>
    <t>Sant Joan de Vilatorrada</t>
  </si>
  <si>
    <t>Vilassar de Mar</t>
  </si>
  <si>
    <t>Sant Julià de Vilatorta</t>
  </si>
  <si>
    <t>Sant Just Desvern</t>
  </si>
  <si>
    <t>Sant Llorenç d'Hortons</t>
  </si>
  <si>
    <t>Sant Llorenç Savall</t>
  </si>
  <si>
    <t>Sant Martí de Centelles</t>
  </si>
  <si>
    <t>Sant Martí d'Albars</t>
  </si>
  <si>
    <t>Sant Martí de Tous</t>
  </si>
  <si>
    <t>Sant Martí Sarroca</t>
  </si>
  <si>
    <t>Sant Martí Sesgueioles</t>
  </si>
  <si>
    <t>Sant Mateu de Bages</t>
  </si>
  <si>
    <t>Premià de Dalt</t>
  </si>
  <si>
    <t>Sant Pere de Ribes</t>
  </si>
  <si>
    <t>Sant Pere de Riudebitlles</t>
  </si>
  <si>
    <t>Sant Pere de Torelló</t>
  </si>
  <si>
    <t>Sant Pere de Vilamajor</t>
  </si>
  <si>
    <t>Sant Pol de Mar</t>
  </si>
  <si>
    <t>Sant Quintí de Mediona</t>
  </si>
  <si>
    <t>Sant Quirze de Besora</t>
  </si>
  <si>
    <t>Sant Quirze del Vallès</t>
  </si>
  <si>
    <t>Sant Quirze Safaja</t>
  </si>
  <si>
    <t>Sant Sadurní d'Anoia</t>
  </si>
  <si>
    <t>Sant Sadurní d'Osormort</t>
  </si>
  <si>
    <t>Marganell</t>
  </si>
  <si>
    <t>Santa Cecília de Voltregà</t>
  </si>
  <si>
    <t>Santa Coloma de Cervelló</t>
  </si>
  <si>
    <t>Santa Coloma de Gramenet</t>
  </si>
  <si>
    <t>Santa Eugènia de Berga</t>
  </si>
  <si>
    <t>Santa Eulàlia de Riuprimer</t>
  </si>
  <si>
    <t>Santa Eulàlia de Ronçana</t>
  </si>
  <si>
    <t>Santa Fe del Penedès</t>
  </si>
  <si>
    <t>Santa Margarida de Montbui</t>
  </si>
  <si>
    <t>Santa Margarida i els Monjos</t>
  </si>
  <si>
    <t>Barberà del Vallès</t>
  </si>
  <si>
    <t>Santa Maria de Besora</t>
  </si>
  <si>
    <t>Santa Maria de Corcó</t>
  </si>
  <si>
    <t>Santa Maria de Merlès</t>
  </si>
  <si>
    <t>Santa Maria de Martorelles</t>
  </si>
  <si>
    <t>Santa Maria de Miralles</t>
  </si>
  <si>
    <t>Santa Maria d'Oló</t>
  </si>
  <si>
    <t>Santa Maria de Palautordera</t>
  </si>
  <si>
    <t>Santa Perpètua de Mogoda</t>
  </si>
  <si>
    <t>Santa Susanna</t>
  </si>
  <si>
    <t>Sant Vicenç de Castellet</t>
  </si>
  <si>
    <t>Sant Vicenç dels Horts</t>
  </si>
  <si>
    <t>Sant Vicenç de Montalt</t>
  </si>
  <si>
    <t>Sant Vicenç de Torelló</t>
  </si>
  <si>
    <t>Cerdanyola del Vallès</t>
  </si>
  <si>
    <t>Sentmenat</t>
  </si>
  <si>
    <t>Cercs</t>
  </si>
  <si>
    <t>Seva</t>
  </si>
  <si>
    <t>Sitges</t>
  </si>
  <si>
    <t>Sobremunt</t>
  </si>
  <si>
    <t>Sora</t>
  </si>
  <si>
    <t>Subirats</t>
  </si>
  <si>
    <t>Súria</t>
  </si>
  <si>
    <t>Tavèrnoles</t>
  </si>
  <si>
    <t>Tagamanent</t>
  </si>
  <si>
    <t>Talamanca</t>
  </si>
  <si>
    <t>Taradell</t>
  </si>
  <si>
    <t>Terrassa</t>
  </si>
  <si>
    <t>Tavertet</t>
  </si>
  <si>
    <t>Teià</t>
  </si>
  <si>
    <t>Tiana</t>
  </si>
  <si>
    <t>Tona</t>
  </si>
  <si>
    <t>Tordera</t>
  </si>
  <si>
    <t>Torelló</t>
  </si>
  <si>
    <t>la Torre de Claramunt</t>
  </si>
  <si>
    <t>Torrelavit</t>
  </si>
  <si>
    <t>Torrelles de Foix</t>
  </si>
  <si>
    <t>Torrelles de Llobregat</t>
  </si>
  <si>
    <t>Ullastrell</t>
  </si>
  <si>
    <t>Vacarisses</t>
  </si>
  <si>
    <t>Vallbona d'Anoia</t>
  </si>
  <si>
    <t>Vallcebre</t>
  </si>
  <si>
    <t>Vallgorguina</t>
  </si>
  <si>
    <t>Vallirana</t>
  </si>
  <si>
    <t>Vallromanes</t>
  </si>
  <si>
    <t>Veciana</t>
  </si>
  <si>
    <t>Vic</t>
  </si>
  <si>
    <t>Vilada</t>
  </si>
  <si>
    <t>Viladecavalls</t>
  </si>
  <si>
    <t>Viladecans</t>
  </si>
  <si>
    <t>Vilanova del Camí</t>
  </si>
  <si>
    <t>Vilanova de Sau</t>
  </si>
  <si>
    <t>Vilobí del Penedès</t>
  </si>
  <si>
    <t>Vilafranca del Penedès</t>
  </si>
  <si>
    <t>Vilalba Sasserra</t>
  </si>
  <si>
    <t>Vilanova i la Geltrú</t>
  </si>
  <si>
    <t>Viver i Serrateix</t>
  </si>
  <si>
    <t>Rupit i Pruit</t>
  </si>
  <si>
    <t>Vilanova del Vallès</t>
  </si>
  <si>
    <t>Sant Julià de Cerdanyola</t>
  </si>
  <si>
    <t>Badia del Vallès</t>
  </si>
  <si>
    <t>la Palma de Cervelló</t>
  </si>
  <si>
    <t>Espinelves</t>
  </si>
  <si>
    <t>Vidrà</t>
  </si>
  <si>
    <t>Viladrau</t>
  </si>
  <si>
    <t>Gósol</t>
  </si>
  <si>
    <t>Zona climàtica</t>
  </si>
  <si>
    <t>LITORAL</t>
  </si>
  <si>
    <t>CENTRAL</t>
  </si>
  <si>
    <t>PREPIRINEU-PIRINEU</t>
  </si>
  <si>
    <t>Tipus d'equipament</t>
  </si>
  <si>
    <t>Edifici administratiu i oficines</t>
  </si>
  <si>
    <t>Escola</t>
  </si>
  <si>
    <t>Escola bressol</t>
  </si>
  <si>
    <t>Centre cívic, casal, local d'entitats</t>
  </si>
  <si>
    <t>Biblioteca</t>
  </si>
  <si>
    <t>Centre sanitari</t>
  </si>
  <si>
    <t>Pavelló poliesportiu</t>
  </si>
  <si>
    <t>Camp de futbol</t>
  </si>
  <si>
    <t>Piscina coberta</t>
  </si>
  <si>
    <t>Piscina descoberta</t>
  </si>
  <si>
    <t>Pistes</t>
  </si>
  <si>
    <t>Fonts energia usades per a usos tèrmics</t>
  </si>
  <si>
    <t>Fonts d'energia</t>
  </si>
  <si>
    <t>Electricitat</t>
  </si>
  <si>
    <t>Gas natural</t>
  </si>
  <si>
    <t>Gasoil</t>
  </si>
  <si>
    <t>GLP</t>
  </si>
  <si>
    <t>Altres</t>
  </si>
  <si>
    <t>Consum elèctric (kWh/any)</t>
  </si>
  <si>
    <t>Consum altres fonts (kWh/any)</t>
  </si>
  <si>
    <t>Consum global (kWh/any)</t>
  </si>
  <si>
    <t>Consum elèctric (kWh/m2)</t>
  </si>
  <si>
    <t>Mediana específica per tipus combustible</t>
  </si>
  <si>
    <r>
      <t xml:space="preserve">Consum altres fonts (kWh/any) </t>
    </r>
    <r>
      <rPr>
        <sz val="7"/>
        <rFont val="Arial"/>
        <family val="2"/>
      </rPr>
      <t>Mediana global usos tèrmics</t>
    </r>
  </si>
  <si>
    <t>n</t>
  </si>
  <si>
    <t>Diferència mediana (%)</t>
  </si>
  <si>
    <t>Dades del vostre equipament</t>
  </si>
  <si>
    <t>MEDIANA</t>
  </si>
  <si>
    <t xml:space="preserve">LITORAL </t>
  </si>
  <si>
    <t>Electricitat (kWh/m2)</t>
  </si>
  <si>
    <t>Gas natural (kWh/m2)</t>
  </si>
  <si>
    <t>Gasoil  C (kWh/m2)</t>
  </si>
  <si>
    <t>GLP (kWh/m2)</t>
  </si>
  <si>
    <t>Biomassa (kWh/m2)</t>
  </si>
  <si>
    <t>Tèrmic (kWh/m2)</t>
  </si>
  <si>
    <t>Global (kWh/m2)</t>
  </si>
  <si>
    <t>s/d</t>
  </si>
  <si>
    <t>Mediana</t>
  </si>
  <si>
    <t>LITORAL ELÈCTRIC</t>
  </si>
  <si>
    <t>CENTRAL ELÈCTRIC</t>
  </si>
  <si>
    <t>PREPIRINEU-PIRINEU ELÈCTRIC</t>
  </si>
  <si>
    <r>
      <t>Superfície útil de l'equipament (m</t>
    </r>
    <r>
      <rPr>
        <b/>
        <vertAlign val="superscript"/>
        <sz val="8"/>
        <rFont val="Arial"/>
        <family val="2"/>
      </rPr>
      <t>2</t>
    </r>
    <r>
      <rPr>
        <b/>
        <sz val="8"/>
        <rFont val="Arial"/>
        <family val="2"/>
      </rPr>
      <t>)</t>
    </r>
  </si>
  <si>
    <t>Consells</t>
  </si>
  <si>
    <t>El teu consum està clarament per sota de la mediana, ho estàs fent bé. Pensa, però, que sempre es pot aconseguir una mica més d'estalvi</t>
  </si>
  <si>
    <t>El teu consum està clarament per sota de la mediana, ho estàs fent bé, però tingues en compte que la mediana s'ha fet amb pocs equipaments i cal anar en compte amb les valoracions. Pensa que sempre es pot aconseguir una mica més d'estalvi</t>
  </si>
  <si>
    <t>El teu consum està a la mediana dels equipaments valorats; la situació és força correcte però téns un potencial d'estalvi notable. Aplica mesures d'estalvi i eficiència i avalúa bé els consums.</t>
  </si>
  <si>
    <t>El teu consum està a la mediana dels equipaments valorats; la situació és força correcte però téns un potencial d'estalvi notable. Tingues en compte que hi ha pocs equipaments considerats en la mediana, per tant cal ser curós en la interpretació de les dades. Aplica mesures d'estalvi i eficiència i avalúa bé els consums.</t>
  </si>
  <si>
    <t>% tèrmic/total</t>
  </si>
  <si>
    <t>tèrmic</t>
  </si>
  <si>
    <t>preu elec</t>
  </si>
  <si>
    <t>preu tèrmic</t>
  </si>
  <si>
    <t>€/kWh</t>
  </si>
  <si>
    <t>kWh</t>
  </si>
  <si>
    <t>Mín</t>
  </si>
  <si>
    <t>màx</t>
  </si>
  <si>
    <t>€</t>
  </si>
  <si>
    <t>Electricitat &gt;10%</t>
  </si>
  <si>
    <t>Altres fonts&gt;10%</t>
  </si>
  <si>
    <t>Electricitat mediana</t>
  </si>
  <si>
    <t>Altres fonts mediana</t>
  </si>
  <si>
    <t>Electricitat &lt; 10%</t>
  </si>
  <si>
    <t>Altres fonts &lt; 10%</t>
  </si>
  <si>
    <t>de</t>
  </si>
  <si>
    <t>a</t>
  </si>
  <si>
    <t>Inversió potencial amb un retorn &lt; 4 anys</t>
  </si>
  <si>
    <t>Econòmic €/any</t>
  </si>
  <si>
    <t>Energètic kWh/any</t>
  </si>
  <si>
    <t>Estalvis potencials orientatius</t>
  </si>
  <si>
    <t>En cas que el consum estigui per sota la mediana s'ha considerat un estalvi potencial del 5% sobre el consum actual</t>
  </si>
  <si>
    <t>CERCADOR DE DADES DE CONSUM D'EQUIPAMENTS A LA PROVÍNCIA DE BARCELONA</t>
  </si>
  <si>
    <t>Introducció</t>
  </si>
  <si>
    <t>Aquest excel vol ser una eina per ajudar a establir la situació energètica dels equipaments municipals en relació a la mediana d'equipaments similars avaluats en els PAES</t>
  </si>
  <si>
    <t>Ús</t>
  </si>
  <si>
    <t>Instruccions</t>
  </si>
  <si>
    <t>Cercador</t>
  </si>
  <si>
    <t>estella</t>
  </si>
  <si>
    <t>&gt;100kW</t>
  </si>
  <si>
    <t>mín</t>
  </si>
  <si>
    <t>&lt;100kW</t>
  </si>
  <si>
    <t>A la part blava apareixen breus consells d'acord amb la informació donada.</t>
  </si>
  <si>
    <t>Biomassa</t>
  </si>
  <si>
    <t>€/any de combustible</t>
  </si>
  <si>
    <t>Caldera &gt;100kW inversió (€)</t>
  </si>
  <si>
    <t>Caldera &lt;100kW (inversió)</t>
  </si>
  <si>
    <t>Estalvi combustible (€/any)</t>
  </si>
  <si>
    <t>Retorn (anys)</t>
  </si>
  <si>
    <t>Sense mesures estalvi i eficiència</t>
  </si>
  <si>
    <t>Amb mesures EE, estalvi mínim</t>
  </si>
  <si>
    <t>Amb mesures EE, estalvi màxim</t>
  </si>
  <si>
    <t>BIOMASSA?</t>
  </si>
  <si>
    <t xml:space="preserve">Cost comb. Actual </t>
  </si>
  <si>
    <t xml:space="preserve">Cost combustible biomassa </t>
  </si>
  <si>
    <t xml:space="preserve">Estalvi </t>
  </si>
  <si>
    <t>Tria caldera</t>
  </si>
  <si>
    <t>Calderes</t>
  </si>
  <si>
    <t>&lt; 100kW d'uns 60.000€</t>
  </si>
  <si>
    <t>&lt; 100 kW d'uns 100.000€</t>
  </si>
  <si>
    <t>&gt; 100 kW uns 110.000€</t>
  </si>
  <si>
    <t>&gt;100 kW uns 350.000€</t>
  </si>
  <si>
    <t>nombre equipaments considerats</t>
  </si>
  <si>
    <t>Aquests consells són merament orientatius i en CAP cas substitueixen estudis de viabilitat i auditories energètiques que es puguin fer. Han de servir per tenir una primera impressió de l'equipament.</t>
  </si>
  <si>
    <t>Anar al cercador</t>
  </si>
  <si>
    <t xml:space="preserve">Retorn </t>
  </si>
  <si>
    <r>
      <t>banda baixa</t>
    </r>
    <r>
      <rPr>
        <b/>
        <sz val="8"/>
        <rFont val="Arial"/>
        <family val="2"/>
      </rPr>
      <t xml:space="preserve"> (a)</t>
    </r>
  </si>
  <si>
    <r>
      <t>banda alta</t>
    </r>
    <r>
      <rPr>
        <b/>
        <sz val="8"/>
        <rFont val="Arial"/>
        <family val="2"/>
      </rPr>
      <t xml:space="preserve"> (b)</t>
    </r>
  </si>
  <si>
    <t>electricitat*supf</t>
  </si>
  <si>
    <t>altres*supf</t>
  </si>
  <si>
    <t>electr eq</t>
  </si>
  <si>
    <t>comb eq</t>
  </si>
  <si>
    <t>NQ</t>
  </si>
  <si>
    <t xml:space="preserve">A sota apareix una taula amb una primera aproximació de l'estalvi eocnòmic anual si canvieu a una caldera d'estella. Cal indicar que els preus de les instal·lacions poden ser molt variables en funció de la potència, l'obra civil, si hi ha o no xarxa de calor (compartició amb d'altres equipaments). </t>
  </si>
  <si>
    <t>Nom equipament</t>
  </si>
  <si>
    <t>Si voleu inserir l'escut del vostre ajuntament a la fitxa heu de:</t>
  </si>
  <si>
    <r>
      <t xml:space="preserve">1) Anar a </t>
    </r>
    <r>
      <rPr>
        <b/>
        <i/>
        <sz val="12"/>
        <rFont val="Calibri"/>
        <family val="2"/>
      </rPr>
      <t>Archivo</t>
    </r>
  </si>
  <si>
    <r>
      <t>2)</t>
    </r>
    <r>
      <rPr>
        <b/>
        <i/>
        <sz val="12"/>
        <rFont val="Calibri"/>
        <family val="2"/>
      </rPr>
      <t xml:space="preserve"> Configurar página</t>
    </r>
  </si>
  <si>
    <r>
      <t xml:space="preserve">3) </t>
    </r>
    <r>
      <rPr>
        <b/>
        <i/>
        <sz val="12"/>
        <rFont val="Calibri"/>
        <family val="2"/>
      </rPr>
      <t>Encabezado y pie de página</t>
    </r>
  </si>
  <si>
    <r>
      <t>4)</t>
    </r>
    <r>
      <rPr>
        <b/>
        <i/>
        <sz val="12"/>
        <rFont val="Calibri"/>
        <family val="2"/>
      </rPr>
      <t xml:space="preserve"> Personalizar encabezado</t>
    </r>
  </si>
  <si>
    <r>
      <t xml:space="preserve">5) Aneu a la </t>
    </r>
    <r>
      <rPr>
        <b/>
        <i/>
        <sz val="12"/>
        <rFont val="Calibri"/>
        <family val="2"/>
      </rPr>
      <t>Sección central</t>
    </r>
  </si>
  <si>
    <t>7) Si heu de modificar el tamany</t>
  </si>
  <si>
    <r>
      <t xml:space="preserve">8) </t>
    </r>
    <r>
      <rPr>
        <b/>
        <i/>
        <sz val="12"/>
        <rFont val="Calibri"/>
        <family val="2"/>
      </rPr>
      <t>Aceptar</t>
    </r>
    <r>
      <rPr>
        <sz val="12"/>
        <rFont val="Calibri"/>
        <family val="2"/>
      </rPr>
      <t xml:space="preserve"> i</t>
    </r>
    <r>
      <rPr>
        <b/>
        <i/>
        <sz val="12"/>
        <rFont val="Calibri"/>
        <family val="2"/>
      </rPr>
      <t xml:space="preserve"> Aceptar</t>
    </r>
  </si>
  <si>
    <t>si voleu inserir l'escut municipal aneu a les instruccions</t>
  </si>
  <si>
    <t>6) Inseriu imatge (veieu figura adjunta)</t>
  </si>
  <si>
    <r>
      <t xml:space="preserve">El teu consum està força per sobre de la mediana, téns un potencial d'estalvi molt important. </t>
    </r>
    <r>
      <rPr>
        <b/>
        <sz val="8"/>
        <rFont val="Arial"/>
        <family val="2"/>
      </rPr>
      <t>Analitza bé els consums i valora les solucions</t>
    </r>
    <r>
      <rPr>
        <sz val="8"/>
        <rFont val="Arial"/>
        <family val="2"/>
      </rPr>
      <t>. Pots estalviar energia, emissions i diners.</t>
    </r>
  </si>
  <si>
    <t xml:space="preserve">El teu consum està força per sobre de la mediana, téns un potencial d'estalvi molt important. Tingues en compte que hi ha pocs equipaments considerats en la mediana, per tant cal ser curós en la interpretació de les dades. Analitza bé els consums i valora les solucions. Pots estalviar energia, emissions i diners. </t>
  </si>
  <si>
    <r>
      <t xml:space="preserve">Són </t>
    </r>
    <r>
      <rPr>
        <b/>
        <sz val="12"/>
        <rFont val="Calibri"/>
        <family val="2"/>
      </rPr>
      <t>consells</t>
    </r>
    <r>
      <rPr>
        <sz val="12"/>
        <rFont val="Calibri"/>
        <family val="2"/>
      </rPr>
      <t xml:space="preserve"> merament </t>
    </r>
    <r>
      <rPr>
        <b/>
        <sz val="12"/>
        <rFont val="Calibri"/>
        <family val="2"/>
      </rPr>
      <t>orientatius</t>
    </r>
    <r>
      <rPr>
        <sz val="12"/>
        <rFont val="Calibri"/>
        <family val="2"/>
      </rPr>
      <t xml:space="preserve"> de cara a donar-vos idees per millorar el rendiment energètic dels vostres equipaments.</t>
    </r>
  </si>
  <si>
    <r>
      <t xml:space="preserve">Aquest full d'excel conté les medianes de consums energètics de diferents tipus d'equipaments, segons diferents zones climàtiques (establertes d'acord amb les dades del document: </t>
    </r>
    <r>
      <rPr>
        <i/>
        <sz val="12"/>
        <rFont val="Calibri"/>
        <family val="2"/>
      </rPr>
      <t>Els graus-dia de calefacció i refrigeració de Catalunya. Resultats a nivell municipal. Estudis monogràfics núm. 14, de l'ICAEN</t>
    </r>
    <r>
      <rPr>
        <sz val="12"/>
        <rFont val="Calibri"/>
        <family val="2"/>
      </rPr>
      <t xml:space="preserve">)  </t>
    </r>
  </si>
  <si>
    <t>INE</t>
  </si>
  <si>
    <t>Nom</t>
  </si>
  <si>
    <t>alçada municipi</t>
  </si>
  <si>
    <t>Comarca</t>
  </si>
  <si>
    <t>Estació meteorològica de referència</t>
  </si>
  <si>
    <t>Any de les dades</t>
  </si>
  <si>
    <t>Consum ponderat per graus dia</t>
  </si>
  <si>
    <r>
      <t>tèrmic kWh/m</t>
    </r>
    <r>
      <rPr>
        <b/>
        <vertAlign val="superscript"/>
        <sz val="8"/>
        <rFont val="Arial"/>
        <family val="2"/>
      </rPr>
      <t>2</t>
    </r>
  </si>
  <si>
    <r>
      <t>global kWh/m</t>
    </r>
    <r>
      <rPr>
        <b/>
        <vertAlign val="superscript"/>
        <sz val="8"/>
        <rFont val="Arial"/>
        <family val="2"/>
      </rPr>
      <t>2</t>
    </r>
  </si>
  <si>
    <t>Mediana de consums per aquests equipaments (consums tèrmics ponderats per graus dia)</t>
  </si>
  <si>
    <t>GLOBAL PONDERAT ELÈCTRIC</t>
  </si>
  <si>
    <t>Graus dia 15/15</t>
  </si>
  <si>
    <t>graus dia 15_15</t>
  </si>
  <si>
    <t>actualitzat</t>
  </si>
  <si>
    <t>Electricitat ponderat GD21</t>
  </si>
  <si>
    <t>Global2 (kWh/m2)</t>
  </si>
  <si>
    <t>suma directe de tèrmic+ elèctric</t>
  </si>
  <si>
    <t>* El consum elèctric no està ponderat si hi ha altres fonts d'enrgia tèrmica</t>
  </si>
  <si>
    <t>Evolució del meu equipament</t>
  </si>
  <si>
    <t>(kWh/m2)</t>
  </si>
  <si>
    <t>Graus dia 21/21</t>
  </si>
  <si>
    <r>
      <t xml:space="preserve"> elèctric kWh/m</t>
    </r>
    <r>
      <rPr>
        <b/>
        <vertAlign val="superscript"/>
        <sz val="8"/>
        <rFont val="Arial"/>
        <family val="2"/>
      </rPr>
      <t xml:space="preserve">2 </t>
    </r>
    <r>
      <rPr>
        <b/>
        <sz val="8"/>
        <rFont val="Arial"/>
        <family val="2"/>
      </rPr>
      <t>GD21</t>
    </r>
  </si>
  <si>
    <r>
      <t xml:space="preserve"> elèctric kWh/m</t>
    </r>
    <r>
      <rPr>
        <b/>
        <vertAlign val="superscript"/>
        <sz val="8"/>
        <rFont val="Arial"/>
        <family val="2"/>
      </rPr>
      <t>2</t>
    </r>
    <r>
      <rPr>
        <b/>
        <sz val="8"/>
        <rFont val="Arial"/>
        <family val="2"/>
      </rPr>
      <t>*</t>
    </r>
  </si>
  <si>
    <t>consum elèctric ponderat per graus dia 21.</t>
  </si>
  <si>
    <t>graus dia 21_21</t>
  </si>
  <si>
    <t>No aplica</t>
  </si>
  <si>
    <t>CONSUM ELÈCTRIC PONDERAT PER GRAUS DIA 21 21</t>
  </si>
  <si>
    <t>% diferència respecte mediana</t>
  </si>
  <si>
    <t>Dades equipament</t>
  </si>
  <si>
    <t>Superfície (m2)</t>
  </si>
  <si>
    <t>Anys</t>
  </si>
  <si>
    <t>Consum elèctric (kWh)</t>
  </si>
  <si>
    <t>Consum tèrmic (kWh)</t>
  </si>
  <si>
    <t>ENTRADA DE DADES</t>
  </si>
  <si>
    <t>Graus dia 15_15</t>
  </si>
  <si>
    <t>Graus dia 21_21</t>
  </si>
  <si>
    <t>Consum tèrmic (kWh/m2)</t>
  </si>
  <si>
    <t>ponderat GD15/15</t>
  </si>
  <si>
    <t>Consum total (kWh/m2)</t>
  </si>
  <si>
    <t>només es pondera si no hi ha altres fonts energia tèrmica</t>
  </si>
  <si>
    <t>ponderat graus dia 21_21 (ús estiu)</t>
  </si>
  <si>
    <t>%diferència any anterior</t>
  </si>
  <si>
    <t>Elèctric</t>
  </si>
  <si>
    <t>Tèrmic</t>
  </si>
  <si>
    <t>global</t>
  </si>
  <si>
    <t>% diferència respecte any anterior</t>
  </si>
  <si>
    <t>Estimació kWh tèrmics estalviats</t>
  </si>
  <si>
    <t>(diferència kWh/m2 x m2)</t>
  </si>
  <si>
    <t>Estimació kWh elèctrics estalviats</t>
  </si>
  <si>
    <t>Preus energia (mitjanes)</t>
  </si>
  <si>
    <t>Estimació euros elèctrics estalviats</t>
  </si>
  <si>
    <t>Estimació euros tèrmics estalviats</t>
  </si>
  <si>
    <t>Estimació kWh estlaviats</t>
  </si>
  <si>
    <t>Estimació estalvi total (euros)</t>
  </si>
  <si>
    <t>Font tèrmica</t>
  </si>
  <si>
    <t>Municipi</t>
  </si>
  <si>
    <t>Nom de l'equipament</t>
  </si>
  <si>
    <t>Dades bàsiques</t>
  </si>
  <si>
    <t xml:space="preserve">Les cel·les amb color verd són automàtiques i no modificables. Només cal omplir les cel·les en blanc. </t>
  </si>
  <si>
    <t>S'entren les dades de consums, superfície i fonts energètiques de l'equipament per tal de poder comparar-lo amb els consums d'equipaments similars.</t>
  </si>
  <si>
    <t>S'introdueix el nom del del municipi, tipus d'equipament i el nom de l'equipament.</t>
  </si>
  <si>
    <t xml:space="preserve">a) Si només hi ha consum elèctric es pondera el el consum elèctric </t>
  </si>
  <si>
    <t>Les ràtios de consums es ponderen pels graus dia 15/15:</t>
  </si>
  <si>
    <t xml:space="preserve">b) En cas que el consum per usos tèrmics tingui una altra font (gas natural, gasoil...) la ponderació amb els graus dia 15/15 s'ha fet, només sobre aquest consum. </t>
  </si>
  <si>
    <t>Anar a les dades bàsiques</t>
  </si>
  <si>
    <t>Hi ha quatre fulls:</t>
  </si>
  <si>
    <t>Gràfiques</t>
  </si>
  <si>
    <t>Estalvi acumulat</t>
  </si>
  <si>
    <t>Estalvis econòmics</t>
  </si>
  <si>
    <t>kWh elèctrics estalviats acumulats</t>
  </si>
  <si>
    <t>kWh tèrmics estalviats acumulats</t>
  </si>
  <si>
    <t>kWh totals estalviats acumulats</t>
  </si>
  <si>
    <t>Evolució equipament</t>
  </si>
  <si>
    <t xml:space="preserve">En aquest full podeu introduir dades </t>
  </si>
  <si>
    <t>de consums de diferents anys.</t>
  </si>
  <si>
    <t>Es calculen els consums ponderats per graus dia 15/15 de cada any per veure l'evolució del consum de l'equipament</t>
  </si>
  <si>
    <t>Superfície</t>
  </si>
  <si>
    <t>RESULTATS</t>
  </si>
  <si>
    <t>Ponderació amb graus dia 21/21</t>
  </si>
  <si>
    <t>Consums i estalvis energètics</t>
  </si>
  <si>
    <t>es poden modificar si es tenen dades reals</t>
  </si>
  <si>
    <t>Anar a evolució de l'equipament</t>
  </si>
  <si>
    <t>Gràfiques de l'evolució de l'equipament</t>
  </si>
  <si>
    <t>Hi ha una sèrie de gràfiques per defecte d el'evolució de l'equipament. Es poden modificar lliurement.</t>
  </si>
  <si>
    <t>Anar a gràfiques</t>
  </si>
  <si>
    <t>També s'ha ponderat el consum elèctric pels graus dia 21/21, excepte per a escoles i llars d'infants que tanquen a l'estiu i no solen tenir aires condicionats</t>
  </si>
  <si>
    <t>Així es pot valorar millor l'evolució del consum d'un equipament, minimitzant les variacions del temps.</t>
  </si>
  <si>
    <t>preu estella</t>
  </si>
  <si>
    <t>Estalvis econòmics associats a l'estalvi energètic</t>
  </si>
  <si>
    <t xml:space="preserve"> Consum elèctric kWh/m2 GD21</t>
  </si>
  <si>
    <t>euros/any</t>
  </si>
  <si>
    <t>canvi combustible per un de més econòmic!!! No s'inclou estalvi associat al canvi de combustible</t>
  </si>
  <si>
    <t>Castellnou del Bages</t>
  </si>
  <si>
    <t>La Quar</t>
  </si>
  <si>
    <t>Badalona Museu</t>
  </si>
  <si>
    <t>Barcelona Zoo</t>
  </si>
  <si>
    <t>La Granada</t>
  </si>
  <si>
    <t>Canaletes</t>
  </si>
  <si>
    <t>PN Garraf (St. Pere de R.)</t>
  </si>
  <si>
    <t>el Pont de Vilomara</t>
  </si>
  <si>
    <t>Dosrius (PN Montnegre)</t>
  </si>
  <si>
    <t>Font-Rubí</t>
  </si>
  <si>
    <t>Baix Llobregat</t>
  </si>
  <si>
    <t>Bages</t>
  </si>
  <si>
    <t>Maresme</t>
  </si>
  <si>
    <t>Osona</t>
  </si>
  <si>
    <t>Vallès Oriental</t>
  </si>
  <si>
    <t>Anoia</t>
  </si>
  <si>
    <t>Berguedà</t>
  </si>
  <si>
    <t>Alt Penedès</t>
  </si>
  <si>
    <t>Barcelonès</t>
  </si>
  <si>
    <t>Cabrera d'Anoia</t>
  </si>
  <si>
    <t>Garraf</t>
  </si>
  <si>
    <t>Vallès Occidental</t>
  </si>
  <si>
    <t>la Selva</t>
  </si>
  <si>
    <r>
      <t>Consum energia (kWh/m</t>
    </r>
    <r>
      <rPr>
        <b/>
        <vertAlign val="superscript"/>
        <sz val="9"/>
        <rFont val="Calibri"/>
        <family val="2"/>
      </rPr>
      <t>2</t>
    </r>
    <r>
      <rPr>
        <b/>
        <sz val="9"/>
        <rFont val="Calibri"/>
        <family val="2"/>
      </rPr>
      <t>)</t>
    </r>
  </si>
  <si>
    <t>Febrer de 2016</t>
  </si>
  <si>
    <t>Mitjana</t>
  </si>
  <si>
    <t xml:space="preserve">Electricitat </t>
  </si>
  <si>
    <t>S/D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</si>
</sst>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5" x14ac:knownFonts="1">
    <font>
      <sz val="10"/>
      <name val="Arial"/>
    </font>
    <font>
      <sz val="10"/>
      <name val="Arial"/>
      <family val="2"/>
    </font>
    <font>
      <sz val="8"/>
      <name val="Arial"/>
      <family val="2"/>
    </font>
    <font>
      <b/>
      <sz val="8"/>
      <name val="Arial"/>
      <family val="2"/>
    </font>
    <font>
      <sz val="8"/>
      <name val="Arial"/>
      <family val="2"/>
    </font>
    <font>
      <b/>
      <vertAlign val="superscript"/>
      <sz val="8"/>
      <name val="Arial"/>
      <family val="2"/>
    </font>
    <font>
      <sz val="7"/>
      <name val="Arial"/>
      <family val="2"/>
    </font>
    <font>
      <sz val="7"/>
      <name val="Arial"/>
      <family val="2"/>
    </font>
    <font>
      <b/>
      <sz val="10"/>
      <name val="Arial"/>
      <family val="2"/>
    </font>
    <font>
      <sz val="10"/>
      <name val="Arial"/>
      <family val="2"/>
    </font>
    <font>
      <b/>
      <sz val="8"/>
      <name val="Arial"/>
      <family val="2"/>
    </font>
    <font>
      <b/>
      <sz val="14"/>
      <name val="Calibri"/>
      <family val="2"/>
    </font>
    <font>
      <b/>
      <sz val="12"/>
      <name val="Calibri"/>
      <family val="2"/>
    </font>
    <font>
      <sz val="12"/>
      <name val="Calibri"/>
      <family val="2"/>
    </font>
    <font>
      <u/>
      <sz val="10"/>
      <color indexed="12"/>
      <name val="Arial"/>
      <family val="2"/>
    </font>
    <font>
      <b/>
      <sz val="11"/>
      <name val="Calibri"/>
      <family val="2"/>
    </font>
    <font>
      <b/>
      <u/>
      <sz val="11"/>
      <color indexed="12"/>
      <name val="Calibri"/>
      <family val="2"/>
    </font>
    <font>
      <i/>
      <sz val="12"/>
      <name val="Calibri"/>
      <family val="2"/>
    </font>
    <font>
      <b/>
      <u/>
      <sz val="12"/>
      <color indexed="12"/>
      <name val="Calibri"/>
      <family val="2"/>
    </font>
    <font>
      <b/>
      <i/>
      <sz val="12"/>
      <name val="Calibri"/>
      <family val="2"/>
    </font>
    <font>
      <sz val="9"/>
      <name val="Calibri"/>
      <family val="2"/>
    </font>
    <font>
      <sz val="12"/>
      <name val="Calibri"/>
      <family val="2"/>
    </font>
    <font>
      <b/>
      <sz val="9"/>
      <name val="Calibri"/>
      <family val="2"/>
    </font>
    <font>
      <b/>
      <sz val="12"/>
      <name val="Calibri"/>
      <family val="2"/>
    </font>
    <font>
      <b/>
      <sz val="8"/>
      <name val="Calibri"/>
      <family val="2"/>
    </font>
    <font>
      <sz val="8"/>
      <name val="Calibri"/>
      <family val="2"/>
    </font>
    <font>
      <sz val="10"/>
      <name val="Calibri"/>
      <family val="2"/>
    </font>
    <font>
      <sz val="8"/>
      <color indexed="10"/>
      <name val="Arial"/>
      <family val="2"/>
    </font>
    <font>
      <b/>
      <sz val="9"/>
      <name val="Arial"/>
      <family val="2"/>
    </font>
    <font>
      <b/>
      <sz val="8"/>
      <color indexed="10"/>
      <name val="Arial"/>
      <family val="2"/>
    </font>
    <font>
      <b/>
      <sz val="10"/>
      <name val="Calibri"/>
      <family val="2"/>
    </font>
    <font>
      <sz val="14"/>
      <name val="Calibri"/>
      <family val="2"/>
    </font>
    <font>
      <b/>
      <sz val="14"/>
      <name val="Calibri"/>
      <family val="2"/>
    </font>
    <font>
      <u/>
      <sz val="11"/>
      <color indexed="12"/>
      <name val="Calibri"/>
      <family val="2"/>
    </font>
    <font>
      <sz val="11"/>
      <name val="Calibri"/>
      <family val="2"/>
    </font>
    <font>
      <sz val="10"/>
      <color indexed="10"/>
      <name val="Calibri"/>
      <family val="2"/>
    </font>
    <font>
      <b/>
      <sz val="10"/>
      <color indexed="10"/>
      <name val="Calibri"/>
      <family val="2"/>
    </font>
    <font>
      <sz val="10"/>
      <name val="Arial"/>
      <family val="2"/>
    </font>
    <font>
      <b/>
      <vertAlign val="superscript"/>
      <sz val="9"/>
      <name val="Calibri"/>
      <family val="2"/>
    </font>
    <font>
      <b/>
      <sz val="9"/>
      <color indexed="10"/>
      <name val="Calibri"/>
      <family val="2"/>
    </font>
    <font>
      <sz val="8"/>
      <name val="Arial"/>
      <family val="2"/>
    </font>
    <font>
      <b/>
      <sz val="10"/>
      <color theme="0"/>
      <name val="Arial"/>
      <family val="2"/>
    </font>
    <font>
      <sz val="8"/>
      <color theme="0" tint="-4.9989318521683403E-2"/>
      <name val="Arial"/>
      <family val="2"/>
    </font>
    <font>
      <b/>
      <sz val="8"/>
      <color theme="0" tint="-0.34998626667073579"/>
      <name val="Arial"/>
      <family val="2"/>
    </font>
    <font>
      <sz val="8"/>
      <color theme="0" tint="-0.34998626667073579"/>
      <name val="Arial"/>
      <family val="2"/>
    </font>
  </fonts>
  <fills count="17">
    <fill>
      <patternFill patternType="none"/>
    </fill>
    <fill>
      <patternFill patternType="gray125"/>
    </fill>
    <fill>
      <patternFill patternType="solid">
        <fgColor indexed="47"/>
        <bgColor indexed="64"/>
      </patternFill>
    </fill>
    <fill>
      <patternFill patternType="solid">
        <fgColor indexed="55"/>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indexed="23"/>
        <bgColor indexed="64"/>
      </patternFill>
    </fill>
    <fill>
      <patternFill patternType="solid">
        <fgColor theme="2"/>
        <bgColor indexed="64"/>
      </patternFill>
    </fill>
    <fill>
      <patternFill patternType="solid">
        <fgColor theme="6" tint="0.79998168889431442"/>
        <bgColor indexed="64"/>
      </patternFill>
    </fill>
    <fill>
      <patternFill patternType="solid">
        <fgColor theme="2" tint="-0.499984740745262"/>
        <bgColor indexed="64"/>
      </patternFill>
    </fill>
    <fill>
      <patternFill patternType="solid">
        <fgColor theme="5" tint="0.79998168889431442"/>
        <bgColor indexed="64"/>
      </patternFill>
    </fill>
    <fill>
      <patternFill patternType="solid">
        <fgColor theme="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4" fillId="0" borderId="0" applyNumberFormat="0" applyFill="0" applyBorder="0" applyAlignment="0" applyProtection="0">
      <alignment vertical="top"/>
      <protection locked="0"/>
    </xf>
    <xf numFmtId="9" fontId="1" fillId="0" borderId="0" applyFont="0" applyFill="0" applyBorder="0" applyAlignment="0" applyProtection="0"/>
  </cellStyleXfs>
  <cellXfs count="364">
    <xf numFmtId="0" fontId="0" fillId="0" borderId="0" xfId="0"/>
    <xf numFmtId="0" fontId="2" fillId="0" borderId="0" xfId="0" applyFont="1"/>
    <xf numFmtId="0" fontId="3" fillId="0" borderId="0" xfId="0" applyFont="1" applyFill="1"/>
    <xf numFmtId="0" fontId="4" fillId="0" borderId="0" xfId="0" applyFont="1" applyFill="1"/>
    <xf numFmtId="49" fontId="3" fillId="0" borderId="0" xfId="0" applyNumberFormat="1" applyFont="1" applyFill="1"/>
    <xf numFmtId="49" fontId="3" fillId="0" borderId="1" xfId="0" applyNumberFormat="1" applyFont="1" applyFill="1" applyBorder="1"/>
    <xf numFmtId="0" fontId="4" fillId="0" borderId="1" xfId="0" applyFont="1" applyFill="1" applyBorder="1"/>
    <xf numFmtId="49" fontId="3" fillId="0" borderId="2" xfId="0" applyNumberFormat="1" applyFont="1" applyFill="1" applyBorder="1"/>
    <xf numFmtId="0" fontId="4" fillId="0" borderId="2" xfId="0" applyFont="1" applyFill="1" applyBorder="1"/>
    <xf numFmtId="49" fontId="3" fillId="2" borderId="3" xfId="0" applyNumberFormat="1" applyFont="1" applyFill="1" applyBorder="1"/>
    <xf numFmtId="0" fontId="3" fillId="2" borderId="3" xfId="0" applyFont="1" applyFill="1" applyBorder="1"/>
    <xf numFmtId="0" fontId="3" fillId="2" borderId="4" xfId="0" applyFont="1" applyFill="1" applyBorder="1"/>
    <xf numFmtId="0" fontId="4" fillId="0" borderId="0" xfId="0" applyFont="1" applyFill="1" applyBorder="1"/>
    <xf numFmtId="0" fontId="3" fillId="0" borderId="1" xfId="0" applyFont="1" applyBorder="1" applyAlignment="1">
      <alignment horizontal="center"/>
    </xf>
    <xf numFmtId="164" fontId="2" fillId="0" borderId="1" xfId="0" applyNumberFormat="1" applyFont="1" applyBorder="1" applyAlignment="1">
      <alignment horizontal="center"/>
    </xf>
    <xf numFmtId="0" fontId="2" fillId="0" borderId="1" xfId="0" applyFont="1" applyBorder="1" applyAlignment="1">
      <alignment horizontal="center"/>
    </xf>
    <xf numFmtId="0" fontId="0" fillId="0" borderId="0" xfId="0" applyAlignment="1">
      <alignment horizontal="center"/>
    </xf>
    <xf numFmtId="3" fontId="2" fillId="0" borderId="1" xfId="0" applyNumberFormat="1" applyFont="1" applyBorder="1" applyAlignment="1">
      <alignment horizontal="center"/>
    </xf>
    <xf numFmtId="0" fontId="3" fillId="0" borderId="1" xfId="0" applyFont="1" applyBorder="1" applyAlignment="1">
      <alignment horizontal="right"/>
    </xf>
    <xf numFmtId="0" fontId="3" fillId="0" borderId="0" xfId="0" applyFont="1" applyFill="1" applyBorder="1" applyAlignment="1">
      <alignment horizontal="right"/>
    </xf>
    <xf numFmtId="0" fontId="0" fillId="3" borderId="0" xfId="0" applyFill="1"/>
    <xf numFmtId="0" fontId="3" fillId="0" borderId="5" xfId="0" applyFont="1" applyBorder="1" applyAlignment="1">
      <alignment horizontal="right"/>
    </xf>
    <xf numFmtId="3" fontId="2" fillId="3" borderId="0" xfId="0" applyNumberFormat="1" applyFont="1" applyFill="1" applyBorder="1" applyAlignment="1">
      <alignment horizontal="center"/>
    </xf>
    <xf numFmtId="0" fontId="3" fillId="0" borderId="1" xfId="0" applyFont="1" applyFill="1" applyBorder="1" applyAlignment="1">
      <alignment horizontal="right"/>
    </xf>
    <xf numFmtId="0" fontId="0" fillId="4" borderId="0" xfId="0" applyFill="1"/>
    <xf numFmtId="0" fontId="2" fillId="0" borderId="0" xfId="0" applyFont="1" applyProtection="1"/>
    <xf numFmtId="0" fontId="3" fillId="0" borderId="0" xfId="0" applyFont="1" applyProtection="1"/>
    <xf numFmtId="0" fontId="9" fillId="0" borderId="0" xfId="0" applyFont="1" applyProtection="1"/>
    <xf numFmtId="165" fontId="2" fillId="0" borderId="0" xfId="0" applyNumberFormat="1" applyFont="1" applyFill="1" applyBorder="1" applyAlignment="1" applyProtection="1"/>
    <xf numFmtId="0" fontId="8" fillId="0" borderId="0" xfId="0" applyFont="1" applyProtection="1"/>
    <xf numFmtId="0" fontId="2" fillId="0" borderId="6" xfId="0" applyFont="1" applyBorder="1" applyProtection="1">
      <protection locked="0"/>
    </xf>
    <xf numFmtId="3" fontId="2" fillId="0" borderId="6" xfId="0" applyNumberFormat="1" applyFont="1" applyBorder="1" applyAlignment="1" applyProtection="1">
      <alignment horizontal="left"/>
      <protection locked="0"/>
    </xf>
    <xf numFmtId="0" fontId="2" fillId="0" borderId="1" xfId="0" applyFont="1" applyBorder="1"/>
    <xf numFmtId="0" fontId="10" fillId="0" borderId="1" xfId="0" applyFont="1" applyBorder="1" applyAlignment="1">
      <alignment horizontal="center"/>
    </xf>
    <xf numFmtId="0" fontId="10" fillId="0" borderId="1" xfId="0" applyFont="1" applyBorder="1"/>
    <xf numFmtId="3" fontId="2" fillId="0" borderId="0" xfId="0" applyNumberFormat="1" applyFont="1"/>
    <xf numFmtId="0" fontId="12" fillId="0" borderId="0" xfId="0" applyFont="1"/>
    <xf numFmtId="0" fontId="13" fillId="0" borderId="0" xfId="0" applyFont="1"/>
    <xf numFmtId="0" fontId="15" fillId="0" borderId="0" xfId="0" applyFont="1"/>
    <xf numFmtId="0" fontId="16" fillId="0" borderId="0" xfId="1" applyFont="1" applyAlignment="1" applyProtection="1"/>
    <xf numFmtId="3" fontId="2" fillId="0" borderId="1" xfId="0" applyNumberFormat="1" applyFont="1" applyBorder="1"/>
    <xf numFmtId="1" fontId="2" fillId="0" borderId="1" xfId="0" applyNumberFormat="1" applyFont="1" applyBorder="1" applyAlignment="1">
      <alignment horizontal="center"/>
    </xf>
    <xf numFmtId="0" fontId="2" fillId="4" borderId="1" xfId="0" applyFont="1" applyFill="1" applyBorder="1"/>
    <xf numFmtId="0" fontId="3" fillId="0" borderId="1" xfId="0" applyFont="1" applyFill="1" applyBorder="1"/>
    <xf numFmtId="0" fontId="3" fillId="0" borderId="0" xfId="0" applyFont="1" applyFill="1" applyBorder="1"/>
    <xf numFmtId="0" fontId="2" fillId="0" borderId="8" xfId="0" applyFont="1" applyBorder="1" applyProtection="1"/>
    <xf numFmtId="0" fontId="2" fillId="0" borderId="0" xfId="0" applyFont="1" applyBorder="1" applyProtection="1"/>
    <xf numFmtId="0" fontId="2" fillId="0" borderId="9" xfId="0" applyFont="1" applyBorder="1" applyProtection="1"/>
    <xf numFmtId="0" fontId="3" fillId="0" borderId="8" xfId="0" applyFont="1" applyBorder="1" applyAlignment="1" applyProtection="1">
      <alignment horizontal="right"/>
    </xf>
    <xf numFmtId="0" fontId="3" fillId="0" borderId="0" xfId="0" applyFont="1" applyBorder="1" applyAlignment="1" applyProtection="1">
      <alignment horizontal="center"/>
    </xf>
    <xf numFmtId="0" fontId="3" fillId="0" borderId="0" xfId="0" applyFont="1" applyBorder="1" applyProtection="1"/>
    <xf numFmtId="0" fontId="2" fillId="0" borderId="0" xfId="0" applyFont="1" applyBorder="1" applyAlignment="1" applyProtection="1">
      <alignment horizontal="center"/>
    </xf>
    <xf numFmtId="3" fontId="2" fillId="0" borderId="0" xfId="0" applyNumberFormat="1" applyFont="1" applyBorder="1" applyAlignment="1" applyProtection="1">
      <alignment horizontal="left"/>
    </xf>
    <xf numFmtId="165" fontId="2" fillId="0" borderId="0" xfId="0" applyNumberFormat="1" applyFont="1" applyBorder="1" applyAlignment="1" applyProtection="1">
      <alignment horizontal="center"/>
    </xf>
    <xf numFmtId="0" fontId="3" fillId="0" borderId="0" xfId="0" applyFont="1" applyBorder="1" applyAlignment="1" applyProtection="1">
      <alignment horizontal="center" wrapText="1"/>
    </xf>
    <xf numFmtId="0" fontId="3" fillId="0" borderId="8" xfId="0" applyFont="1" applyBorder="1" applyAlignment="1" applyProtection="1">
      <alignment horizontal="right" wrapText="1"/>
    </xf>
    <xf numFmtId="0" fontId="7" fillId="0" borderId="8" xfId="0" applyFont="1" applyBorder="1" applyAlignment="1" applyProtection="1">
      <alignment horizontal="right"/>
    </xf>
    <xf numFmtId="165" fontId="2" fillId="0" borderId="0" xfId="0" applyNumberFormat="1" applyFont="1" applyBorder="1" applyProtection="1"/>
    <xf numFmtId="0" fontId="18" fillId="0" borderId="0" xfId="1" applyFont="1" applyAlignment="1" applyProtection="1"/>
    <xf numFmtId="0" fontId="3" fillId="0" borderId="1" xfId="0" applyFont="1" applyBorder="1"/>
    <xf numFmtId="0" fontId="22" fillId="0" borderId="0" xfId="0" applyFont="1" applyProtection="1"/>
    <xf numFmtId="0" fontId="2" fillId="0" borderId="5" xfId="0" applyFont="1" applyBorder="1"/>
    <xf numFmtId="0" fontId="2" fillId="0" borderId="12" xfId="0" applyFont="1" applyBorder="1"/>
    <xf numFmtId="0" fontId="23" fillId="0" borderId="0" xfId="0" applyNumberFormat="1" applyFont="1"/>
    <xf numFmtId="0" fontId="2" fillId="0" borderId="0" xfId="0" applyFont="1" applyBorder="1" applyAlignment="1" applyProtection="1">
      <alignment horizontal="left" wrapText="1"/>
    </xf>
    <xf numFmtId="1" fontId="24" fillId="0" borderId="1" xfId="0" applyNumberFormat="1" applyFont="1" applyBorder="1" applyAlignment="1">
      <alignment horizontal="center" vertical="center" wrapText="1"/>
    </xf>
    <xf numFmtId="1" fontId="25" fillId="0" borderId="1" xfId="0" applyNumberFormat="1" applyFont="1" applyBorder="1" applyAlignment="1">
      <alignment horizontal="center" wrapText="1"/>
    </xf>
    <xf numFmtId="0" fontId="25" fillId="0" borderId="1" xfId="0" applyNumberFormat="1" applyFont="1" applyBorder="1" applyAlignment="1">
      <alignment horizontal="center" wrapText="1"/>
    </xf>
    <xf numFmtId="3" fontId="24" fillId="0" borderId="0" xfId="0" applyNumberFormat="1" applyFont="1" applyAlignment="1">
      <alignment horizontal="center" wrapText="1"/>
    </xf>
    <xf numFmtId="1" fontId="25" fillId="0" borderId="0" xfId="0" applyNumberFormat="1" applyFont="1" applyFill="1" applyAlignment="1">
      <alignment horizontal="center" wrapText="1"/>
    </xf>
    <xf numFmtId="0" fontId="24" fillId="0" borderId="1" xfId="0" applyFont="1" applyBorder="1" applyAlignment="1">
      <alignment horizontal="center" vertical="center" wrapText="1"/>
    </xf>
    <xf numFmtId="0" fontId="25" fillId="0" borderId="1" xfId="0" applyNumberFormat="1" applyFont="1" applyBorder="1" applyAlignment="1">
      <alignment horizontal="center" vertical="center" wrapText="1"/>
    </xf>
    <xf numFmtId="0" fontId="25" fillId="0" borderId="0" xfId="0" applyFont="1" applyAlignment="1">
      <alignment wrapText="1"/>
    </xf>
    <xf numFmtId="0" fontId="26" fillId="0" borderId="0" xfId="0" applyFont="1"/>
    <xf numFmtId="0" fontId="26" fillId="0" borderId="0" xfId="0" applyFont="1" applyAlignment="1">
      <alignment horizontal="center"/>
    </xf>
    <xf numFmtId="0" fontId="25" fillId="0" borderId="0" xfId="0" applyFont="1"/>
    <xf numFmtId="165" fontId="26" fillId="0" borderId="0" xfId="0" applyNumberFormat="1" applyFont="1" applyAlignment="1">
      <alignment horizontal="center"/>
    </xf>
    <xf numFmtId="165" fontId="0" fillId="0" borderId="0" xfId="0" applyNumberFormat="1" applyAlignment="1">
      <alignment horizontal="center"/>
    </xf>
    <xf numFmtId="0" fontId="26" fillId="0" borderId="1" xfId="0" applyFont="1" applyBorder="1"/>
    <xf numFmtId="0" fontId="26" fillId="0" borderId="1" xfId="0" applyFont="1" applyBorder="1" applyAlignment="1">
      <alignment horizontal="center"/>
    </xf>
    <xf numFmtId="0" fontId="25" fillId="0" borderId="1" xfId="0" applyFont="1" applyBorder="1"/>
    <xf numFmtId="0" fontId="2" fillId="0" borderId="6" xfId="0" applyFont="1" applyBorder="1" applyAlignment="1" applyProtection="1">
      <alignment horizontal="left"/>
      <protection locked="0"/>
    </xf>
    <xf numFmtId="0" fontId="8" fillId="0" borderId="9" xfId="0" applyFont="1" applyBorder="1" applyProtection="1"/>
    <xf numFmtId="0" fontId="3" fillId="0" borderId="0" xfId="0" applyFont="1" applyFill="1" applyBorder="1" applyAlignment="1">
      <alignment horizontal="center"/>
    </xf>
    <xf numFmtId="0" fontId="3" fillId="0" borderId="0" xfId="0" applyFont="1" applyAlignment="1">
      <alignment horizontal="left" wrapText="1"/>
    </xf>
    <xf numFmtId="0" fontId="2" fillId="0" borderId="0" xfId="0" applyFont="1" applyAlignment="1">
      <alignment horizontal="center" wrapText="1"/>
    </xf>
    <xf numFmtId="0" fontId="3" fillId="0" borderId="1" xfId="0" applyFont="1" applyBorder="1" applyAlignment="1">
      <alignment horizontal="center" wrapText="1"/>
    </xf>
    <xf numFmtId="0" fontId="3" fillId="0" borderId="0" xfId="0" applyFont="1" applyAlignment="1">
      <alignment horizontal="center" wrapText="1"/>
    </xf>
    <xf numFmtId="0" fontId="2" fillId="0" borderId="1" xfId="0" applyFont="1" applyFill="1" applyBorder="1" applyAlignment="1">
      <alignment horizontal="left" wrapText="1"/>
    </xf>
    <xf numFmtId="164" fontId="2" fillId="0" borderId="1" xfId="0" applyNumberFormat="1" applyFont="1" applyBorder="1" applyAlignment="1">
      <alignment horizontal="center" wrapText="1"/>
    </xf>
    <xf numFmtId="0" fontId="2" fillId="0" borderId="1" xfId="0" applyFont="1" applyBorder="1" applyAlignment="1">
      <alignment horizontal="center" wrapText="1"/>
    </xf>
    <xf numFmtId="0" fontId="3" fillId="0" borderId="5" xfId="0" applyFont="1" applyBorder="1" applyAlignment="1">
      <alignment horizontal="center" wrapText="1"/>
    </xf>
    <xf numFmtId="0" fontId="3" fillId="0" borderId="12" xfId="0" applyFont="1" applyBorder="1" applyAlignment="1">
      <alignment horizontal="center" wrapText="1"/>
    </xf>
    <xf numFmtId="0" fontId="2" fillId="0" borderId="5" xfId="0" applyFont="1" applyFill="1" applyBorder="1" applyAlignment="1">
      <alignment horizontal="left" wrapText="1"/>
    </xf>
    <xf numFmtId="164" fontId="2" fillId="0" borderId="13" xfId="0" applyNumberFormat="1" applyFont="1" applyBorder="1" applyAlignment="1">
      <alignment horizontal="center" wrapText="1"/>
    </xf>
    <xf numFmtId="0" fontId="2" fillId="0" borderId="14" xfId="0" applyFont="1" applyBorder="1" applyAlignment="1">
      <alignment horizontal="center" wrapText="1"/>
    </xf>
    <xf numFmtId="164" fontId="2" fillId="0" borderId="12" xfId="0" applyNumberFormat="1" applyFont="1" applyBorder="1" applyAlignment="1">
      <alignment horizontal="center" wrapText="1"/>
    </xf>
    <xf numFmtId="0" fontId="3" fillId="0" borderId="0" xfId="0" applyFont="1" applyBorder="1" applyAlignment="1">
      <alignment wrapText="1"/>
    </xf>
    <xf numFmtId="0" fontId="3" fillId="0" borderId="17" xfId="0" applyFont="1" applyBorder="1" applyAlignment="1">
      <alignment horizontal="left" wrapText="1"/>
    </xf>
    <xf numFmtId="0" fontId="2" fillId="0" borderId="18" xfId="0" applyFont="1" applyFill="1" applyBorder="1" applyAlignment="1">
      <alignment horizontal="left" wrapText="1"/>
    </xf>
    <xf numFmtId="0" fontId="3" fillId="0" borderId="20" xfId="0" applyFont="1" applyBorder="1" applyAlignment="1">
      <alignment horizontal="center" wrapText="1"/>
    </xf>
    <xf numFmtId="0" fontId="3" fillId="0" borderId="21" xfId="0" applyFont="1" applyBorder="1" applyAlignment="1">
      <alignment horizontal="center" wrapText="1"/>
    </xf>
    <xf numFmtId="0" fontId="3" fillId="0" borderId="22" xfId="0" applyFont="1" applyBorder="1" applyAlignment="1">
      <alignment horizontal="center" wrapText="1"/>
    </xf>
    <xf numFmtId="0" fontId="3" fillId="0" borderId="14" xfId="0" applyFont="1" applyBorder="1" applyAlignment="1">
      <alignment horizontal="center" wrapText="1"/>
    </xf>
    <xf numFmtId="3" fontId="26" fillId="0" borderId="1" xfId="0" applyNumberFormat="1" applyFont="1" applyBorder="1" applyAlignment="1">
      <alignment horizontal="center"/>
    </xf>
    <xf numFmtId="0" fontId="2" fillId="0" borderId="0" xfId="0" applyFont="1" applyBorder="1" applyAlignment="1" applyProtection="1">
      <alignment vertical="top"/>
    </xf>
    <xf numFmtId="0" fontId="3" fillId="0" borderId="8" xfId="0" applyFont="1" applyBorder="1" applyAlignment="1" applyProtection="1">
      <alignment horizontal="right" vertical="top"/>
    </xf>
    <xf numFmtId="1" fontId="2" fillId="0" borderId="0" xfId="0" applyNumberFormat="1" applyFont="1" applyBorder="1" applyProtection="1"/>
    <xf numFmtId="0" fontId="2" fillId="0" borderId="0" xfId="0" applyFont="1" applyBorder="1" applyAlignment="1" applyProtection="1">
      <alignment wrapText="1"/>
    </xf>
    <xf numFmtId="0" fontId="3" fillId="0" borderId="0" xfId="0" applyFont="1" applyBorder="1" applyAlignment="1" applyProtection="1">
      <alignment vertical="top"/>
    </xf>
    <xf numFmtId="0" fontId="2" fillId="0" borderId="0" xfId="0" applyFont="1" applyFill="1" applyBorder="1" applyProtection="1"/>
    <xf numFmtId="1" fontId="2" fillId="0" borderId="0" xfId="0" applyNumberFormat="1" applyFont="1" applyFill="1" applyBorder="1" applyAlignment="1" applyProtection="1">
      <alignment horizontal="left" vertical="center"/>
    </xf>
    <xf numFmtId="0" fontId="3" fillId="0" borderId="0" xfId="0" applyFont="1" applyFill="1" applyBorder="1" applyAlignment="1" applyProtection="1">
      <alignment horizontal="center" wrapText="1"/>
    </xf>
    <xf numFmtId="164" fontId="2"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left" wrapText="1"/>
    </xf>
    <xf numFmtId="0" fontId="2" fillId="0" borderId="9" xfId="0" applyFont="1" applyFill="1" applyBorder="1" applyProtection="1"/>
    <xf numFmtId="0" fontId="2" fillId="0" borderId="0" xfId="0" applyFont="1" applyFill="1" applyProtection="1"/>
    <xf numFmtId="0" fontId="2" fillId="0" borderId="8" xfId="0" applyFont="1" applyBorder="1" applyAlignment="1" applyProtection="1">
      <alignment vertical="top" wrapText="1"/>
    </xf>
    <xf numFmtId="0" fontId="2" fillId="0" borderId="0" xfId="0" applyFont="1" applyBorder="1" applyAlignment="1" applyProtection="1">
      <alignment vertical="top" wrapText="1"/>
    </xf>
    <xf numFmtId="0" fontId="31" fillId="0" borderId="0" xfId="0" applyFont="1"/>
    <xf numFmtId="0" fontId="30" fillId="0" borderId="0" xfId="0" applyFont="1" applyBorder="1" applyAlignment="1" applyProtection="1">
      <alignment horizontal="right"/>
    </xf>
    <xf numFmtId="0" fontId="31" fillId="0" borderId="6" xfId="0" applyFont="1" applyBorder="1"/>
    <xf numFmtId="0" fontId="11" fillId="0" borderId="0" xfId="0" applyFont="1" applyAlignment="1">
      <alignment horizontal="right"/>
    </xf>
    <xf numFmtId="0" fontId="31" fillId="0" borderId="0" xfId="0" applyFont="1" applyBorder="1" applyAlignment="1"/>
    <xf numFmtId="0" fontId="31" fillId="0" borderId="6" xfId="0" applyFont="1" applyBorder="1" applyAlignment="1"/>
    <xf numFmtId="0" fontId="19" fillId="0" borderId="0" xfId="0" applyFont="1"/>
    <xf numFmtId="0" fontId="21" fillId="0" borderId="0" xfId="0" applyFont="1"/>
    <xf numFmtId="0" fontId="30" fillId="0" borderId="8" xfId="0" applyFont="1" applyBorder="1" applyAlignment="1" applyProtection="1">
      <alignment horizontal="right" wrapText="1"/>
    </xf>
    <xf numFmtId="0" fontId="32" fillId="0" borderId="7" xfId="0" applyFont="1" applyBorder="1"/>
    <xf numFmtId="0" fontId="32" fillId="0" borderId="0" xfId="0" applyFont="1"/>
    <xf numFmtId="0" fontId="26" fillId="0" borderId="27" xfId="0" applyFont="1" applyBorder="1" applyAlignment="1" applyProtection="1">
      <alignment horizontal="center"/>
      <protection locked="0"/>
    </xf>
    <xf numFmtId="0" fontId="26" fillId="0" borderId="9" xfId="0" applyFont="1" applyBorder="1" applyAlignment="1" applyProtection="1">
      <alignment horizontal="center"/>
      <protection locked="0"/>
    </xf>
    <xf numFmtId="0" fontId="26" fillId="0" borderId="10" xfId="0" applyFont="1" applyBorder="1" applyAlignment="1" applyProtection="1">
      <alignment horizontal="center"/>
      <protection locked="0"/>
    </xf>
    <xf numFmtId="0" fontId="26" fillId="0" borderId="1" xfId="0" applyFont="1" applyBorder="1" applyProtection="1">
      <protection locked="0"/>
    </xf>
    <xf numFmtId="3" fontId="26" fillId="0" borderId="1" xfId="0" applyNumberFormat="1" applyFont="1" applyBorder="1" applyProtection="1">
      <protection locked="0"/>
    </xf>
    <xf numFmtId="3" fontId="26" fillId="0" borderId="1" xfId="0" applyNumberFormat="1" applyFont="1" applyFill="1" applyBorder="1" applyProtection="1">
      <protection locked="0"/>
    </xf>
    <xf numFmtId="0" fontId="26" fillId="0" borderId="1" xfId="0" applyFont="1" applyFill="1" applyBorder="1" applyProtection="1">
      <protection locked="0"/>
    </xf>
    <xf numFmtId="0" fontId="11" fillId="5" borderId="0" xfId="0" applyFont="1" applyFill="1" applyProtection="1"/>
    <xf numFmtId="0" fontId="26" fillId="5" borderId="6" xfId="0" applyFont="1" applyFill="1" applyBorder="1" applyProtection="1"/>
    <xf numFmtId="0" fontId="26" fillId="5" borderId="6" xfId="0" applyFont="1" applyFill="1" applyBorder="1" applyAlignment="1" applyProtection="1">
      <alignment vertical="center"/>
    </xf>
    <xf numFmtId="3" fontId="26" fillId="5" borderId="6" xfId="0" applyNumberFormat="1" applyFont="1" applyFill="1" applyBorder="1" applyAlignment="1" applyProtection="1">
      <alignment horizontal="center"/>
    </xf>
    <xf numFmtId="0" fontId="26" fillId="5" borderId="6" xfId="0" applyFont="1" applyFill="1" applyBorder="1" applyAlignment="1" applyProtection="1">
      <alignment horizontal="center"/>
    </xf>
    <xf numFmtId="3" fontId="26" fillId="5" borderId="1" xfId="0" applyNumberFormat="1" applyFont="1" applyFill="1" applyBorder="1" applyAlignment="1" applyProtection="1">
      <alignment horizontal="center"/>
    </xf>
    <xf numFmtId="0" fontId="26" fillId="5" borderId="1" xfId="0" applyFont="1" applyFill="1" applyBorder="1" applyProtection="1"/>
    <xf numFmtId="164" fontId="26" fillId="5" borderId="1" xfId="0" applyNumberFormat="1" applyFont="1" applyFill="1" applyBorder="1" applyAlignment="1" applyProtection="1">
      <alignment horizontal="center"/>
    </xf>
    <xf numFmtId="0" fontId="26" fillId="3" borderId="5" xfId="0" applyFont="1" applyFill="1" applyBorder="1" applyProtection="1"/>
    <xf numFmtId="0" fontId="26" fillId="3" borderId="28" xfId="0" applyFont="1" applyFill="1" applyBorder="1" applyProtection="1"/>
    <xf numFmtId="0" fontId="26" fillId="3" borderId="0" xfId="0" applyFont="1" applyFill="1" applyBorder="1" applyProtection="1"/>
    <xf numFmtId="0" fontId="26" fillId="3" borderId="12" xfId="0" applyFont="1" applyFill="1" applyBorder="1" applyProtection="1"/>
    <xf numFmtId="9" fontId="26" fillId="5" borderId="1" xfId="2" applyFont="1" applyFill="1" applyBorder="1" applyAlignment="1" applyProtection="1">
      <alignment horizontal="center"/>
    </xf>
    <xf numFmtId="9" fontId="26" fillId="5" borderId="5" xfId="2" applyFont="1" applyFill="1" applyBorder="1" applyAlignment="1" applyProtection="1">
      <alignment horizontal="center"/>
    </xf>
    <xf numFmtId="3" fontId="26" fillId="5" borderId="12" xfId="0" applyNumberFormat="1" applyFont="1" applyFill="1" applyBorder="1" applyAlignment="1" applyProtection="1">
      <alignment horizontal="center"/>
    </xf>
    <xf numFmtId="3" fontId="26" fillId="5" borderId="5" xfId="0" applyNumberFormat="1" applyFont="1" applyFill="1" applyBorder="1" applyAlignment="1" applyProtection="1">
      <alignment horizontal="center"/>
    </xf>
    <xf numFmtId="3" fontId="26" fillId="5" borderId="1" xfId="0" applyNumberFormat="1" applyFont="1" applyFill="1" applyBorder="1" applyProtection="1"/>
    <xf numFmtId="0" fontId="26" fillId="3" borderId="29" xfId="0" applyFont="1" applyFill="1" applyBorder="1" applyProtection="1"/>
    <xf numFmtId="0" fontId="26" fillId="3" borderId="1" xfId="0" applyFont="1" applyFill="1" applyBorder="1" applyProtection="1"/>
    <xf numFmtId="0" fontId="31" fillId="0" borderId="0" xfId="0" applyFont="1" applyProtection="1"/>
    <xf numFmtId="0" fontId="26" fillId="0" borderId="0" xfId="0" applyFont="1" applyProtection="1"/>
    <xf numFmtId="0" fontId="30" fillId="0" borderId="0" xfId="0" applyFont="1" applyProtection="1"/>
    <xf numFmtId="0" fontId="26" fillId="0" borderId="17" xfId="0" applyFont="1" applyBorder="1" applyProtection="1"/>
    <xf numFmtId="0" fontId="26" fillId="0" borderId="8" xfId="0" applyFont="1" applyBorder="1" applyProtection="1"/>
    <xf numFmtId="0" fontId="30" fillId="0" borderId="0" xfId="0" applyFont="1" applyAlignment="1" applyProtection="1">
      <alignment horizontal="right"/>
    </xf>
    <xf numFmtId="0" fontId="26" fillId="0" borderId="0" xfId="0" applyFont="1" applyFill="1" applyBorder="1" applyProtection="1"/>
    <xf numFmtId="0" fontId="26" fillId="0" borderId="11" xfId="0" applyFont="1" applyBorder="1" applyProtection="1"/>
    <xf numFmtId="0" fontId="30" fillId="0" borderId="0" xfId="0" applyFont="1" applyAlignment="1" applyProtection="1">
      <alignment horizontal="center" vertical="center" wrapText="1"/>
    </xf>
    <xf numFmtId="0" fontId="30" fillId="0" borderId="0" xfId="0" applyFont="1" applyAlignment="1" applyProtection="1">
      <alignment horizontal="center"/>
    </xf>
    <xf numFmtId="0" fontId="26" fillId="0" borderId="0" xfId="0" applyFont="1" applyBorder="1" applyProtection="1"/>
    <xf numFmtId="0" fontId="30" fillId="0" borderId="0" xfId="0" applyFont="1" applyBorder="1" applyProtection="1"/>
    <xf numFmtId="0" fontId="30" fillId="0" borderId="0" xfId="0" applyFont="1" applyAlignment="1" applyProtection="1">
      <alignment wrapText="1"/>
    </xf>
    <xf numFmtId="0" fontId="30" fillId="0" borderId="0" xfId="0" applyFont="1" applyAlignment="1" applyProtection="1">
      <alignment horizontal="center" wrapText="1"/>
    </xf>
    <xf numFmtId="0" fontId="26" fillId="0" borderId="0" xfId="0" applyFont="1" applyAlignment="1" applyProtection="1">
      <alignment horizontal="center" wrapText="1"/>
    </xf>
    <xf numFmtId="0" fontId="30" fillId="0" borderId="1" xfId="0" applyFont="1" applyBorder="1" applyAlignment="1" applyProtection="1">
      <alignment horizontal="right" vertical="center" wrapText="1"/>
    </xf>
    <xf numFmtId="0" fontId="30" fillId="0" borderId="1" xfId="0" applyFont="1" applyBorder="1" applyAlignment="1" applyProtection="1">
      <alignment horizontal="center" vertical="center" wrapText="1"/>
    </xf>
    <xf numFmtId="0" fontId="30" fillId="0" borderId="1" xfId="0" applyFont="1" applyBorder="1" applyAlignment="1" applyProtection="1">
      <alignment horizontal="center" wrapText="1"/>
    </xf>
    <xf numFmtId="0" fontId="30" fillId="0" borderId="5" xfId="0" applyFont="1" applyBorder="1" applyAlignment="1" applyProtection="1">
      <alignment horizontal="center" wrapText="1"/>
    </xf>
    <xf numFmtId="0" fontId="30" fillId="0" borderId="1" xfId="0" applyFont="1" applyBorder="1" applyAlignment="1" applyProtection="1">
      <alignment wrapText="1"/>
    </xf>
    <xf numFmtId="0" fontId="30" fillId="0" borderId="12" xfId="0" applyFont="1" applyBorder="1" applyAlignment="1" applyProtection="1">
      <alignment wrapText="1"/>
    </xf>
    <xf numFmtId="0" fontId="30" fillId="0" borderId="30" xfId="0" applyFont="1" applyBorder="1" applyAlignment="1" applyProtection="1">
      <alignment wrapText="1"/>
    </xf>
    <xf numFmtId="0" fontId="30" fillId="0" borderId="0" xfId="0" applyFont="1" applyBorder="1" applyAlignment="1" applyProtection="1">
      <alignment wrapText="1"/>
    </xf>
    <xf numFmtId="0" fontId="26" fillId="0" borderId="0" xfId="0" applyFont="1" applyAlignment="1" applyProtection="1">
      <alignment wrapText="1"/>
    </xf>
    <xf numFmtId="3" fontId="26" fillId="0" borderId="0" xfId="0" applyNumberFormat="1" applyFont="1" applyProtection="1"/>
    <xf numFmtId="9" fontId="30" fillId="0" borderId="1" xfId="2" applyFont="1" applyBorder="1" applyAlignment="1" applyProtection="1">
      <alignment horizontal="center" wrapText="1"/>
    </xf>
    <xf numFmtId="3" fontId="34" fillId="0" borderId="0" xfId="0" applyNumberFormat="1" applyFont="1" applyBorder="1" applyProtection="1"/>
    <xf numFmtId="0" fontId="34" fillId="0" borderId="0" xfId="0" applyFont="1" applyFill="1" applyBorder="1" applyProtection="1"/>
    <xf numFmtId="3" fontId="34" fillId="0" borderId="0" xfId="0" applyNumberFormat="1" applyFont="1" applyFill="1" applyBorder="1" applyAlignment="1" applyProtection="1">
      <alignment horizontal="center"/>
    </xf>
    <xf numFmtId="3" fontId="16" fillId="0" borderId="0" xfId="1" applyNumberFormat="1" applyFont="1" applyBorder="1" applyAlignment="1" applyProtection="1"/>
    <xf numFmtId="3" fontId="15" fillId="0" borderId="0" xfId="0" applyNumberFormat="1" applyFont="1" applyBorder="1" applyProtection="1"/>
    <xf numFmtId="3" fontId="16" fillId="0" borderId="0" xfId="1" applyNumberFormat="1" applyFont="1" applyFill="1" applyBorder="1" applyAlignment="1" applyProtection="1"/>
    <xf numFmtId="0" fontId="15" fillId="0" borderId="0" xfId="0" applyFont="1" applyFill="1" applyBorder="1" applyProtection="1"/>
    <xf numFmtId="3" fontId="15" fillId="0" borderId="0" xfId="0" applyNumberFormat="1" applyFont="1" applyFill="1" applyBorder="1" applyAlignment="1" applyProtection="1">
      <alignment horizontal="center"/>
    </xf>
    <xf numFmtId="3" fontId="34" fillId="0" borderId="0" xfId="0" applyNumberFormat="1" applyFont="1" applyFill="1" applyBorder="1" applyProtection="1"/>
    <xf numFmtId="0" fontId="34" fillId="0" borderId="0" xfId="0" applyFont="1" applyProtection="1"/>
    <xf numFmtId="0" fontId="3" fillId="0" borderId="0" xfId="0" applyFont="1" applyBorder="1" applyAlignment="1" applyProtection="1">
      <alignment horizontal="right" vertical="top" wrapText="1"/>
    </xf>
    <xf numFmtId="0" fontId="3" fillId="0" borderId="0" xfId="0" applyFont="1" applyBorder="1" applyAlignment="1" applyProtection="1">
      <alignment vertical="top" wrapText="1"/>
    </xf>
    <xf numFmtId="0" fontId="33" fillId="0" borderId="0" xfId="1" applyFont="1" applyAlignment="1" applyProtection="1"/>
    <xf numFmtId="0" fontId="3" fillId="0" borderId="0" xfId="0" applyFont="1" applyBorder="1" applyAlignment="1" applyProtection="1">
      <alignment wrapText="1"/>
    </xf>
    <xf numFmtId="0" fontId="36" fillId="0" borderId="0" xfId="0" applyFont="1" applyProtection="1"/>
    <xf numFmtId="165" fontId="37" fillId="0" borderId="0" xfId="0" applyNumberFormat="1" applyFont="1" applyAlignment="1">
      <alignment horizontal="center"/>
    </xf>
    <xf numFmtId="0" fontId="22" fillId="0" borderId="17" xfId="0" applyFont="1" applyBorder="1"/>
    <xf numFmtId="0" fontId="22" fillId="0" borderId="31" xfId="0" applyFont="1" applyBorder="1"/>
    <xf numFmtId="0" fontId="22" fillId="0" borderId="27" xfId="0" applyFont="1" applyBorder="1" applyAlignment="1">
      <alignment horizontal="center"/>
    </xf>
    <xf numFmtId="0" fontId="22" fillId="0" borderId="0" xfId="0" applyFont="1"/>
    <xf numFmtId="0" fontId="22" fillId="0" borderId="11" xfId="0" applyFont="1" applyBorder="1"/>
    <xf numFmtId="0" fontId="22" fillId="0" borderId="7" xfId="0" applyFont="1" applyBorder="1"/>
    <xf numFmtId="0" fontId="22" fillId="0" borderId="10" xfId="0" applyFont="1" applyBorder="1" applyAlignment="1">
      <alignment horizontal="center"/>
    </xf>
    <xf numFmtId="0" fontId="20" fillId="0" borderId="20" xfId="0" applyFont="1" applyFill="1" applyBorder="1"/>
    <xf numFmtId="164" fontId="20" fillId="0" borderId="21" xfId="0" applyNumberFormat="1" applyFont="1" applyBorder="1" applyAlignment="1">
      <alignment horizontal="center"/>
    </xf>
    <xf numFmtId="0" fontId="20" fillId="0" borderId="22" xfId="0" applyFont="1" applyBorder="1" applyAlignment="1">
      <alignment horizontal="center"/>
    </xf>
    <xf numFmtId="0" fontId="20" fillId="0" borderId="0" xfId="0" applyFont="1"/>
    <xf numFmtId="0" fontId="20" fillId="0" borderId="13" xfId="0" applyFont="1" applyFill="1" applyBorder="1"/>
    <xf numFmtId="164" fontId="20" fillId="0" borderId="1" xfId="0" applyNumberFormat="1" applyFont="1" applyBorder="1" applyAlignment="1">
      <alignment horizontal="center"/>
    </xf>
    <xf numFmtId="0" fontId="20" fillId="0" borderId="14" xfId="0" applyFont="1" applyBorder="1" applyAlignment="1">
      <alignment horizontal="center"/>
    </xf>
    <xf numFmtId="164" fontId="20" fillId="0" borderId="1" xfId="0" applyNumberFormat="1" applyFont="1" applyBorder="1" applyAlignment="1">
      <alignment horizontal="center" vertical="center"/>
    </xf>
    <xf numFmtId="0" fontId="20" fillId="0" borderId="15" xfId="0" applyFont="1" applyFill="1" applyBorder="1"/>
    <xf numFmtId="164" fontId="20" fillId="0" borderId="3" xfId="0" applyNumberFormat="1" applyFont="1" applyBorder="1" applyAlignment="1">
      <alignment horizontal="center" vertical="center"/>
    </xf>
    <xf numFmtId="0" fontId="20" fillId="0" borderId="16" xfId="0" applyFont="1" applyBorder="1" applyAlignment="1">
      <alignment horizontal="center"/>
    </xf>
    <xf numFmtId="0" fontId="20" fillId="0" borderId="0" xfId="0" applyFont="1" applyAlignment="1">
      <alignment horizontal="center"/>
    </xf>
    <xf numFmtId="0" fontId="22" fillId="0" borderId="8" xfId="0" applyFont="1" applyBorder="1"/>
    <xf numFmtId="0" fontId="22" fillId="0" borderId="9" xfId="0" applyFont="1" applyBorder="1" applyAlignment="1">
      <alignment horizontal="center"/>
    </xf>
    <xf numFmtId="0" fontId="20" fillId="4" borderId="1" xfId="0" applyFont="1" applyFill="1" applyBorder="1" applyAlignment="1">
      <alignment horizontal="center"/>
    </xf>
    <xf numFmtId="0" fontId="20" fillId="4" borderId="14" xfId="0" applyFont="1" applyFill="1" applyBorder="1" applyAlignment="1">
      <alignment horizontal="center"/>
    </xf>
    <xf numFmtId="0" fontId="22" fillId="0" borderId="7" xfId="0" applyFont="1" applyBorder="1" applyAlignment="1">
      <alignment horizontal="center" wrapText="1"/>
    </xf>
    <xf numFmtId="0" fontId="22" fillId="0" borderId="0" xfId="0" applyFont="1" applyBorder="1" applyAlignment="1">
      <alignment horizontal="center" wrapText="1"/>
    </xf>
    <xf numFmtId="0" fontId="22" fillId="0" borderId="0" xfId="0" applyFont="1" applyFill="1" applyBorder="1" applyAlignment="1">
      <alignment horizontal="left"/>
    </xf>
    <xf numFmtId="164" fontId="40" fillId="0" borderId="13" xfId="0" applyNumberFormat="1" applyFont="1" applyBorder="1" applyAlignment="1">
      <alignment horizontal="center" wrapText="1"/>
    </xf>
    <xf numFmtId="0" fontId="40" fillId="0" borderId="1" xfId="0" applyFont="1" applyBorder="1" applyAlignment="1">
      <alignment horizontal="center" wrapText="1"/>
    </xf>
    <xf numFmtId="164" fontId="40" fillId="0" borderId="1" xfId="0" applyNumberFormat="1" applyFont="1" applyBorder="1" applyAlignment="1">
      <alignment horizontal="center" wrapText="1"/>
    </xf>
    <xf numFmtId="0" fontId="40" fillId="0" borderId="14" xfId="0" applyFont="1" applyBorder="1" applyAlignment="1">
      <alignment horizontal="center" wrapText="1"/>
    </xf>
    <xf numFmtId="164" fontId="40" fillId="0" borderId="12" xfId="0" applyNumberFormat="1" applyFont="1" applyBorder="1" applyAlignment="1">
      <alignment horizontal="center" wrapText="1"/>
    </xf>
    <xf numFmtId="0" fontId="40" fillId="0" borderId="0" xfId="0" applyFont="1" applyAlignment="1">
      <alignment horizontal="center" wrapText="1"/>
    </xf>
    <xf numFmtId="165" fontId="1" fillId="0" borderId="0" xfId="0" applyNumberFormat="1" applyFont="1" applyAlignment="1">
      <alignment horizontal="center"/>
    </xf>
    <xf numFmtId="0" fontId="2" fillId="8" borderId="6" xfId="0" applyFont="1" applyFill="1" applyBorder="1" applyProtection="1"/>
    <xf numFmtId="3" fontId="2" fillId="8" borderId="6" xfId="0" applyNumberFormat="1" applyFont="1" applyFill="1" applyBorder="1" applyAlignment="1" applyProtection="1">
      <alignment horizontal="left"/>
    </xf>
    <xf numFmtId="165" fontId="2" fillId="8" borderId="6" xfId="0" applyNumberFormat="1" applyFont="1" applyFill="1" applyBorder="1" applyAlignment="1" applyProtection="1">
      <alignment horizontal="center"/>
    </xf>
    <xf numFmtId="9" fontId="2" fillId="8" borderId="6" xfId="2" applyFont="1" applyFill="1" applyBorder="1" applyAlignment="1" applyProtection="1">
      <alignment horizontal="center"/>
    </xf>
    <xf numFmtId="1" fontId="2" fillId="8" borderId="6" xfId="0" applyNumberFormat="1" applyFont="1" applyFill="1" applyBorder="1" applyAlignment="1" applyProtection="1">
      <alignment horizontal="left" vertical="center"/>
    </xf>
    <xf numFmtId="164" fontId="2" fillId="8" borderId="6" xfId="0" applyNumberFormat="1" applyFont="1" applyFill="1" applyBorder="1" applyAlignment="1" applyProtection="1">
      <alignment horizontal="center" vertical="center"/>
    </xf>
    <xf numFmtId="9" fontId="2" fillId="8" borderId="6" xfId="2" applyFont="1" applyFill="1" applyBorder="1" applyAlignment="1" applyProtection="1">
      <alignment horizontal="center" vertical="center"/>
    </xf>
    <xf numFmtId="164" fontId="2" fillId="11" borderId="6" xfId="0" applyNumberFormat="1" applyFont="1" applyFill="1" applyBorder="1" applyAlignment="1" applyProtection="1">
      <alignment horizontal="center"/>
    </xf>
    <xf numFmtId="1" fontId="2" fillId="11" borderId="6" xfId="0" applyNumberFormat="1" applyFont="1" applyFill="1" applyBorder="1" applyAlignment="1" applyProtection="1">
      <alignment horizontal="center"/>
    </xf>
    <xf numFmtId="165" fontId="2" fillId="11" borderId="6" xfId="0" applyNumberFormat="1" applyFont="1" applyFill="1" applyBorder="1" applyAlignment="1" applyProtection="1">
      <alignment horizontal="center" vertical="center"/>
    </xf>
    <xf numFmtId="3" fontId="2" fillId="11" borderId="6" xfId="0" applyNumberFormat="1" applyFont="1" applyFill="1" applyBorder="1" applyAlignment="1" applyProtection="1">
      <alignment horizontal="center" vertical="center"/>
    </xf>
    <xf numFmtId="165" fontId="2" fillId="11" borderId="6" xfId="0" applyNumberFormat="1" applyFont="1" applyFill="1" applyBorder="1" applyAlignment="1" applyProtection="1">
      <alignment horizontal="center"/>
    </xf>
    <xf numFmtId="164" fontId="2" fillId="11" borderId="6" xfId="0" applyNumberFormat="1" applyFont="1" applyFill="1" applyBorder="1" applyAlignment="1" applyProtection="1">
      <alignment horizontal="center" wrapText="1"/>
    </xf>
    <xf numFmtId="0" fontId="2" fillId="11" borderId="6" xfId="0" applyFont="1" applyFill="1" applyBorder="1" applyAlignment="1" applyProtection="1">
      <alignment horizontal="center" wrapText="1"/>
    </xf>
    <xf numFmtId="0" fontId="2" fillId="9" borderId="0" xfId="0" applyFont="1" applyFill="1" applyBorder="1" applyProtection="1"/>
    <xf numFmtId="0" fontId="3" fillId="9" borderId="0" xfId="0" applyFont="1" applyFill="1" applyBorder="1" applyProtection="1"/>
    <xf numFmtId="3" fontId="2" fillId="9" borderId="0" xfId="0" applyNumberFormat="1" applyFont="1" applyFill="1" applyBorder="1" applyAlignment="1" applyProtection="1">
      <alignment horizontal="center"/>
    </xf>
    <xf numFmtId="3" fontId="2" fillId="9" borderId="0" xfId="0" applyNumberFormat="1" applyFont="1" applyFill="1" applyBorder="1" applyProtection="1"/>
    <xf numFmtId="0" fontId="2" fillId="9" borderId="8" xfId="0" applyFont="1" applyFill="1" applyBorder="1" applyProtection="1"/>
    <xf numFmtId="0" fontId="2" fillId="13" borderId="9" xfId="0" applyFont="1" applyFill="1" applyBorder="1" applyProtection="1"/>
    <xf numFmtId="0" fontId="3" fillId="13" borderId="8" xfId="0" applyFont="1" applyFill="1" applyBorder="1" applyAlignment="1" applyProtection="1">
      <alignment horizontal="center"/>
    </xf>
    <xf numFmtId="0" fontId="2" fillId="13" borderId="0" xfId="0" applyFont="1" applyFill="1" applyBorder="1" applyProtection="1"/>
    <xf numFmtId="0" fontId="3" fillId="13" borderId="0" xfId="0" applyFont="1" applyFill="1" applyBorder="1" applyAlignment="1" applyProtection="1">
      <alignment horizontal="center"/>
    </xf>
    <xf numFmtId="0" fontId="3" fillId="13" borderId="0" xfId="0" applyFont="1" applyFill="1" applyBorder="1" applyProtection="1"/>
    <xf numFmtId="0" fontId="2" fillId="13" borderId="0" xfId="0" applyFont="1" applyFill="1" applyBorder="1" applyAlignment="1" applyProtection="1"/>
    <xf numFmtId="3" fontId="2" fillId="13" borderId="0" xfId="0" applyNumberFormat="1" applyFont="1" applyFill="1" applyBorder="1" applyAlignment="1" applyProtection="1">
      <alignment horizontal="center"/>
    </xf>
    <xf numFmtId="3" fontId="2" fillId="13" borderId="0" xfId="0" applyNumberFormat="1" applyFont="1" applyFill="1" applyBorder="1" applyProtection="1"/>
    <xf numFmtId="0" fontId="2" fillId="13" borderId="8" xfId="0" applyFont="1" applyFill="1" applyBorder="1" applyProtection="1"/>
    <xf numFmtId="0" fontId="2" fillId="14" borderId="9" xfId="0" applyFont="1" applyFill="1" applyBorder="1" applyProtection="1"/>
    <xf numFmtId="0" fontId="2" fillId="14" borderId="0" xfId="0" applyFont="1" applyFill="1" applyBorder="1" applyProtection="1"/>
    <xf numFmtId="0" fontId="2" fillId="14" borderId="8" xfId="0" applyFont="1" applyFill="1" applyBorder="1" applyProtection="1"/>
    <xf numFmtId="0" fontId="3" fillId="9" borderId="8" xfId="0" applyFont="1" applyFill="1" applyBorder="1" applyProtection="1"/>
    <xf numFmtId="0" fontId="3" fillId="9" borderId="9" xfId="0" applyFont="1" applyFill="1" applyBorder="1" applyProtection="1"/>
    <xf numFmtId="0" fontId="2" fillId="9" borderId="9" xfId="0" applyFont="1" applyFill="1" applyBorder="1" applyProtection="1"/>
    <xf numFmtId="0" fontId="3" fillId="9" borderId="8" xfId="0" applyFont="1" applyFill="1" applyBorder="1" applyAlignment="1" applyProtection="1">
      <alignment horizontal="left" wrapText="1"/>
    </xf>
    <xf numFmtId="0" fontId="2" fillId="9" borderId="0" xfId="0" applyFont="1" applyFill="1" applyBorder="1" applyAlignment="1" applyProtection="1">
      <alignment horizontal="left" wrapText="1"/>
    </xf>
    <xf numFmtId="0" fontId="2" fillId="9" borderId="1" xfId="0" applyFont="1" applyFill="1" applyBorder="1" applyProtection="1">
      <protection locked="0"/>
    </xf>
    <xf numFmtId="0" fontId="2" fillId="9" borderId="0" xfId="0" applyFont="1" applyFill="1" applyBorder="1" applyAlignment="1" applyProtection="1">
      <alignment horizontal="right"/>
    </xf>
    <xf numFmtId="3" fontId="2" fillId="9" borderId="0" xfId="0" applyNumberFormat="1" applyFont="1" applyFill="1" applyBorder="1" applyAlignment="1" applyProtection="1">
      <alignment horizontal="right"/>
    </xf>
    <xf numFmtId="1" fontId="2" fillId="9" borderId="0" xfId="0" applyNumberFormat="1" applyFont="1" applyFill="1" applyBorder="1" applyAlignment="1" applyProtection="1">
      <alignment horizontal="center"/>
    </xf>
    <xf numFmtId="0" fontId="27" fillId="14" borderId="0" xfId="0" applyFont="1" applyFill="1" applyProtection="1"/>
    <xf numFmtId="0" fontId="3" fillId="14" borderId="0" xfId="0" applyFont="1" applyFill="1" applyBorder="1" applyAlignment="1" applyProtection="1">
      <alignment vertical="top" wrapText="1"/>
    </xf>
    <xf numFmtId="0" fontId="2" fillId="14" borderId="11" xfId="0" applyFont="1" applyFill="1" applyBorder="1" applyProtection="1"/>
    <xf numFmtId="0" fontId="2" fillId="14" borderId="7" xfId="0" applyFont="1" applyFill="1" applyBorder="1" applyProtection="1"/>
    <xf numFmtId="0" fontId="2" fillId="14" borderId="10" xfId="0" applyFont="1" applyFill="1" applyBorder="1" applyProtection="1"/>
    <xf numFmtId="17" fontId="39" fillId="6" borderId="0" xfId="0" applyNumberFormat="1" applyFont="1" applyFill="1" applyBorder="1"/>
    <xf numFmtId="0" fontId="20" fillId="15" borderId="13" xfId="0" applyFont="1" applyFill="1" applyBorder="1"/>
    <xf numFmtId="164" fontId="20" fillId="15" borderId="1" xfId="0" applyNumberFormat="1" applyFont="1" applyFill="1" applyBorder="1" applyAlignment="1">
      <alignment horizontal="center" vertical="center"/>
    </xf>
    <xf numFmtId="0" fontId="20" fillId="15" borderId="14" xfId="0" applyFont="1" applyFill="1" applyBorder="1" applyAlignment="1">
      <alignment horizontal="center"/>
    </xf>
    <xf numFmtId="2" fontId="20" fillId="15" borderId="0" xfId="0" applyNumberFormat="1" applyFont="1" applyFill="1" applyAlignment="1">
      <alignment horizontal="center"/>
    </xf>
    <xf numFmtId="0" fontId="20" fillId="15" borderId="15" xfId="0" applyFont="1" applyFill="1" applyBorder="1"/>
    <xf numFmtId="164" fontId="20" fillId="15" borderId="3" xfId="0" applyNumberFormat="1" applyFont="1" applyFill="1" applyBorder="1" applyAlignment="1">
      <alignment horizontal="center" vertical="center"/>
    </xf>
    <xf numFmtId="0" fontId="20" fillId="15" borderId="16" xfId="0" applyFont="1" applyFill="1" applyBorder="1" applyAlignment="1">
      <alignment horizontal="center"/>
    </xf>
    <xf numFmtId="17" fontId="29" fillId="6" borderId="0" xfId="0" applyNumberFormat="1" applyFont="1" applyFill="1" applyBorder="1"/>
    <xf numFmtId="164" fontId="42" fillId="7" borderId="1" xfId="0" applyNumberFormat="1" applyFont="1" applyFill="1" applyBorder="1" applyAlignment="1">
      <alignment horizontal="center" wrapText="1"/>
    </xf>
    <xf numFmtId="0" fontId="42" fillId="7" borderId="14" xfId="0" applyFont="1" applyFill="1" applyBorder="1" applyAlignment="1">
      <alignment horizontal="center" wrapText="1"/>
    </xf>
    <xf numFmtId="0" fontId="2" fillId="8" borderId="0" xfId="0" applyFont="1" applyFill="1" applyAlignment="1">
      <alignment horizontal="center" wrapText="1"/>
    </xf>
    <xf numFmtId="0" fontId="43" fillId="8" borderId="24" xfId="0" applyFont="1" applyFill="1" applyBorder="1" applyAlignment="1">
      <alignment horizontal="center" wrapText="1"/>
    </xf>
    <xf numFmtId="0" fontId="43" fillId="8" borderId="2" xfId="0" applyFont="1" applyFill="1" applyBorder="1" applyAlignment="1">
      <alignment horizontal="center" wrapText="1"/>
    </xf>
    <xf numFmtId="0" fontId="43" fillId="8" borderId="25" xfId="0" applyFont="1" applyFill="1" applyBorder="1" applyAlignment="1">
      <alignment horizontal="center" wrapText="1"/>
    </xf>
    <xf numFmtId="164" fontId="44" fillId="8" borderId="13" xfId="0" applyNumberFormat="1" applyFont="1" applyFill="1" applyBorder="1" applyAlignment="1">
      <alignment horizontal="center" wrapText="1"/>
    </xf>
    <xf numFmtId="0" fontId="44" fillId="8" borderId="1" xfId="0" applyFont="1" applyFill="1" applyBorder="1" applyAlignment="1">
      <alignment horizontal="center" wrapText="1"/>
    </xf>
    <xf numFmtId="164" fontId="44" fillId="8" borderId="1" xfId="0" applyNumberFormat="1" applyFont="1" applyFill="1" applyBorder="1" applyAlignment="1">
      <alignment horizontal="center" wrapText="1"/>
    </xf>
    <xf numFmtId="0" fontId="44" fillId="8" borderId="5" xfId="0" applyFont="1" applyFill="1" applyBorder="1" applyAlignment="1">
      <alignment horizontal="center" wrapText="1"/>
    </xf>
    <xf numFmtId="164" fontId="44" fillId="8" borderId="15" xfId="0" applyNumberFormat="1" applyFont="1" applyFill="1" applyBorder="1" applyAlignment="1">
      <alignment horizontal="center" wrapText="1"/>
    </xf>
    <xf numFmtId="0" fontId="44" fillId="8" borderId="3" xfId="0" applyFont="1" applyFill="1" applyBorder="1" applyAlignment="1">
      <alignment horizontal="center" wrapText="1"/>
    </xf>
    <xf numFmtId="164" fontId="44" fillId="8" borderId="3" xfId="0" applyNumberFormat="1" applyFont="1" applyFill="1" applyBorder="1" applyAlignment="1">
      <alignment horizontal="center" wrapText="1"/>
    </xf>
    <xf numFmtId="0" fontId="44" fillId="8" borderId="26" xfId="0" applyFont="1" applyFill="1" applyBorder="1" applyAlignment="1">
      <alignment horizontal="center" wrapText="1"/>
    </xf>
    <xf numFmtId="0" fontId="2" fillId="16" borderId="5" xfId="0" applyFont="1" applyFill="1" applyBorder="1" applyAlignment="1">
      <alignment horizontal="left" wrapText="1"/>
    </xf>
    <xf numFmtId="0" fontId="2" fillId="15" borderId="18" xfId="0" applyFont="1" applyFill="1" applyBorder="1" applyAlignment="1">
      <alignment horizontal="left" wrapText="1"/>
    </xf>
    <xf numFmtId="164" fontId="2" fillId="15" borderId="13" xfId="0" applyNumberFormat="1" applyFont="1" applyFill="1" applyBorder="1" applyAlignment="1">
      <alignment horizontal="center" wrapText="1"/>
    </xf>
    <xf numFmtId="0" fontId="2" fillId="15" borderId="1" xfId="0" applyFont="1" applyFill="1" applyBorder="1" applyAlignment="1">
      <alignment horizontal="center" wrapText="1"/>
    </xf>
    <xf numFmtId="0" fontId="2" fillId="15" borderId="5" xfId="0" applyFont="1" applyFill="1" applyBorder="1" applyAlignment="1">
      <alignment horizontal="left" wrapText="1"/>
    </xf>
    <xf numFmtId="164" fontId="40" fillId="15" borderId="13" xfId="0" applyNumberFormat="1" applyFont="1" applyFill="1" applyBorder="1" applyAlignment="1">
      <alignment horizontal="center" wrapText="1"/>
    </xf>
    <xf numFmtId="0" fontId="40" fillId="15" borderId="1" xfId="0" applyFont="1" applyFill="1" applyBorder="1" applyAlignment="1">
      <alignment horizontal="center" wrapText="1"/>
    </xf>
    <xf numFmtId="0" fontId="2" fillId="15" borderId="19" xfId="0" applyFont="1" applyFill="1" applyBorder="1" applyAlignment="1">
      <alignment horizontal="left" wrapText="1"/>
    </xf>
    <xf numFmtId="0" fontId="11" fillId="0" borderId="0" xfId="0" applyFont="1" applyAlignment="1">
      <alignment horizontal="center"/>
    </xf>
    <xf numFmtId="2" fontId="13" fillId="0" borderId="0" xfId="0" applyNumberFormat="1" applyFont="1" applyAlignment="1">
      <alignment horizontal="left" vertical="center" wrapText="1"/>
    </xf>
    <xf numFmtId="0" fontId="13" fillId="0" borderId="0" xfId="0" applyFont="1" applyAlignment="1">
      <alignment horizontal="left"/>
    </xf>
    <xf numFmtId="0" fontId="41" fillId="10" borderId="17" xfId="0" applyFont="1" applyFill="1" applyBorder="1" applyAlignment="1" applyProtection="1">
      <alignment horizontal="center"/>
    </xf>
    <xf numFmtId="0" fontId="41" fillId="10" borderId="31" xfId="0" applyFont="1" applyFill="1" applyBorder="1" applyAlignment="1" applyProtection="1">
      <alignment horizontal="center"/>
    </xf>
    <xf numFmtId="0" fontId="41" fillId="10" borderId="27" xfId="0" applyFont="1" applyFill="1" applyBorder="1" applyAlignment="1" applyProtection="1">
      <alignment horizontal="center"/>
    </xf>
    <xf numFmtId="0" fontId="41" fillId="12" borderId="8" xfId="0" applyFont="1" applyFill="1" applyBorder="1" applyAlignment="1" applyProtection="1">
      <alignment horizontal="center"/>
    </xf>
    <xf numFmtId="0" fontId="41" fillId="12" borderId="0" xfId="0" applyFont="1" applyFill="1" applyBorder="1" applyAlignment="1" applyProtection="1">
      <alignment horizontal="center"/>
    </xf>
    <xf numFmtId="0" fontId="41" fillId="12" borderId="9" xfId="0" applyFont="1" applyFill="1" applyBorder="1" applyAlignment="1" applyProtection="1">
      <alignment horizontal="center"/>
    </xf>
    <xf numFmtId="0" fontId="2" fillId="8" borderId="32" xfId="0" applyFont="1" applyFill="1" applyBorder="1" applyAlignment="1" applyProtection="1">
      <alignment horizontal="left"/>
    </xf>
    <xf numFmtId="0" fontId="2" fillId="8" borderId="37" xfId="0" applyFont="1" applyFill="1" applyBorder="1" applyAlignment="1" applyProtection="1">
      <alignment horizontal="left"/>
    </xf>
    <xf numFmtId="0" fontId="2" fillId="8" borderId="33" xfId="0" applyFont="1" applyFill="1" applyBorder="1" applyAlignment="1" applyProtection="1">
      <alignment horizontal="left"/>
    </xf>
    <xf numFmtId="2" fontId="2" fillId="0" borderId="0" xfId="0" applyNumberFormat="1" applyFont="1" applyBorder="1" applyAlignment="1" applyProtection="1">
      <alignment horizontal="left" vertical="top" wrapText="1"/>
    </xf>
    <xf numFmtId="0" fontId="2" fillId="0" borderId="0" xfId="0" applyFont="1" applyBorder="1" applyAlignment="1" applyProtection="1">
      <alignment horizontal="left" wrapText="1"/>
    </xf>
    <xf numFmtId="0" fontId="2" fillId="0" borderId="0" xfId="0" applyFont="1" applyBorder="1" applyAlignment="1" applyProtection="1">
      <alignment horizontal="center" vertical="top" wrapText="1"/>
    </xf>
    <xf numFmtId="0" fontId="3" fillId="0" borderId="0" xfId="0" applyFont="1" applyBorder="1" applyAlignment="1" applyProtection="1">
      <alignment horizontal="center" vertical="top" wrapText="1"/>
    </xf>
    <xf numFmtId="0" fontId="28" fillId="14" borderId="8" xfId="0" applyFont="1" applyFill="1" applyBorder="1" applyAlignment="1" applyProtection="1">
      <alignment horizontal="center" vertical="top" wrapText="1"/>
    </xf>
    <xf numFmtId="0" fontId="28" fillId="14" borderId="0" xfId="0" applyFont="1" applyFill="1" applyBorder="1" applyAlignment="1" applyProtection="1">
      <alignment horizontal="center" vertical="top" wrapText="1"/>
    </xf>
    <xf numFmtId="0" fontId="28" fillId="14" borderId="9" xfId="0" applyFont="1" applyFill="1" applyBorder="1" applyAlignment="1" applyProtection="1">
      <alignment horizontal="center" vertical="top" wrapText="1"/>
    </xf>
    <xf numFmtId="0" fontId="3" fillId="0" borderId="0" xfId="0" applyFont="1" applyBorder="1" applyAlignment="1" applyProtection="1">
      <alignment horizontal="center" wrapText="1"/>
    </xf>
    <xf numFmtId="3" fontId="2" fillId="8" borderId="32" xfId="0" applyNumberFormat="1" applyFont="1" applyFill="1" applyBorder="1" applyAlignment="1" applyProtection="1">
      <alignment horizontal="left"/>
    </xf>
    <xf numFmtId="3" fontId="2" fillId="8" borderId="33" xfId="0" applyNumberFormat="1" applyFont="1" applyFill="1" applyBorder="1" applyAlignment="1" applyProtection="1">
      <alignment horizontal="left"/>
    </xf>
    <xf numFmtId="0" fontId="2" fillId="9" borderId="34" xfId="0" applyFont="1" applyFill="1" applyBorder="1" applyAlignment="1" applyProtection="1">
      <alignment horizontal="center" wrapText="1"/>
    </xf>
    <xf numFmtId="3" fontId="2" fillId="13" borderId="0" xfId="0" applyNumberFormat="1" applyFont="1" applyFill="1" applyBorder="1" applyAlignment="1" applyProtection="1">
      <alignment horizontal="center"/>
    </xf>
    <xf numFmtId="0" fontId="8" fillId="0" borderId="8" xfId="0" applyFont="1" applyBorder="1" applyAlignment="1" applyProtection="1">
      <alignment horizontal="center"/>
    </xf>
    <xf numFmtId="0" fontId="8" fillId="0" borderId="0" xfId="0" applyFont="1" applyBorder="1" applyAlignment="1" applyProtection="1">
      <alignment horizontal="center"/>
    </xf>
    <xf numFmtId="165" fontId="2" fillId="11" borderId="35" xfId="0" applyNumberFormat="1" applyFont="1" applyFill="1" applyBorder="1" applyAlignment="1" applyProtection="1">
      <alignment horizontal="center" vertical="center"/>
    </xf>
    <xf numFmtId="165" fontId="2" fillId="11" borderId="36" xfId="0" applyNumberFormat="1" applyFont="1" applyFill="1" applyBorder="1" applyAlignment="1" applyProtection="1">
      <alignment horizontal="center" vertical="center"/>
    </xf>
    <xf numFmtId="3" fontId="2" fillId="11" borderId="35" xfId="0" applyNumberFormat="1" applyFont="1" applyFill="1" applyBorder="1" applyAlignment="1" applyProtection="1">
      <alignment horizontal="center" vertical="center"/>
    </xf>
    <xf numFmtId="3" fontId="2" fillId="11" borderId="36" xfId="0" applyNumberFormat="1" applyFont="1" applyFill="1" applyBorder="1" applyAlignment="1" applyProtection="1">
      <alignment horizontal="center" vertical="center"/>
    </xf>
    <xf numFmtId="0" fontId="2" fillId="9" borderId="8" xfId="0" applyFont="1" applyFill="1" applyBorder="1" applyAlignment="1" applyProtection="1">
      <alignment horizontal="left" wrapText="1"/>
    </xf>
    <xf numFmtId="0" fontId="2" fillId="9" borderId="0" xfId="0" applyFont="1" applyFill="1" applyBorder="1" applyAlignment="1" applyProtection="1">
      <alignment horizontal="left" wrapText="1"/>
    </xf>
    <xf numFmtId="0" fontId="2" fillId="13" borderId="8" xfId="0" applyFont="1" applyFill="1" applyBorder="1" applyAlignment="1" applyProtection="1">
      <alignment horizontal="left" vertical="center" wrapText="1"/>
    </xf>
    <xf numFmtId="0" fontId="2" fillId="13" borderId="0" xfId="0" applyFont="1" applyFill="1" applyBorder="1" applyAlignment="1" applyProtection="1">
      <alignment horizontal="left" vertical="center" wrapText="1"/>
    </xf>
    <xf numFmtId="0" fontId="3" fillId="13" borderId="8" xfId="0" applyFont="1" applyFill="1" applyBorder="1" applyAlignment="1" applyProtection="1">
      <alignment horizontal="right" vertical="top" wrapText="1"/>
    </xf>
    <xf numFmtId="0" fontId="3" fillId="13" borderId="8" xfId="0" applyFont="1" applyFill="1" applyBorder="1" applyAlignment="1" applyProtection="1">
      <alignment horizontal="right" vertical="top"/>
    </xf>
    <xf numFmtId="0" fontId="30" fillId="0" borderId="0" xfId="0" applyFont="1" applyAlignment="1" applyProtection="1">
      <alignment horizontal="center" wrapText="1"/>
    </xf>
    <xf numFmtId="0" fontId="26" fillId="0" borderId="0" xfId="0" applyFont="1" applyAlignment="1" applyProtection="1">
      <alignment horizontal="center" wrapText="1"/>
    </xf>
    <xf numFmtId="0" fontId="31" fillId="0" borderId="0" xfId="0" applyFont="1" applyAlignment="1" applyProtection="1">
      <alignment horizontal="center"/>
    </xf>
    <xf numFmtId="0" fontId="35" fillId="0" borderId="0" xfId="0" applyFont="1" applyAlignment="1" applyProtection="1">
      <alignment horizontal="center"/>
    </xf>
    <xf numFmtId="0" fontId="26" fillId="0" borderId="0" xfId="0" applyFont="1" applyAlignment="1" applyProtection="1">
      <alignment horizontal="center"/>
    </xf>
    <xf numFmtId="0" fontId="43" fillId="8" borderId="32" xfId="0" applyFont="1" applyFill="1" applyBorder="1" applyAlignment="1">
      <alignment horizontal="center" wrapText="1"/>
    </xf>
    <xf numFmtId="0" fontId="43" fillId="8" borderId="37" xfId="0" applyFont="1" applyFill="1" applyBorder="1" applyAlignment="1">
      <alignment horizontal="center" wrapText="1"/>
    </xf>
    <xf numFmtId="0" fontId="43" fillId="8" borderId="33" xfId="0" applyFont="1" applyFill="1" applyBorder="1" applyAlignment="1">
      <alignment horizontal="center" wrapText="1"/>
    </xf>
    <xf numFmtId="0" fontId="3" fillId="0" borderId="17" xfId="0" applyFont="1" applyBorder="1" applyAlignment="1">
      <alignment horizontal="center" wrapText="1"/>
    </xf>
    <xf numFmtId="0" fontId="3" fillId="0" borderId="31" xfId="0" applyFont="1" applyBorder="1" applyAlignment="1">
      <alignment horizontal="center" wrapText="1"/>
    </xf>
    <xf numFmtId="0" fontId="3" fillId="0" borderId="27" xfId="0" applyFont="1" applyBorder="1" applyAlignment="1">
      <alignment horizontal="center" wrapText="1"/>
    </xf>
    <xf numFmtId="0" fontId="2" fillId="0" borderId="38" xfId="0" applyFont="1" applyBorder="1" applyAlignment="1">
      <alignment horizontal="center" wrapText="1"/>
    </xf>
    <xf numFmtId="0" fontId="2" fillId="0" borderId="39" xfId="0" applyFont="1" applyBorder="1" applyAlignment="1">
      <alignment horizontal="center" wrapText="1"/>
    </xf>
    <xf numFmtId="0" fontId="2" fillId="0" borderId="1" xfId="0" applyFont="1" applyBorder="1" applyAlignment="1">
      <alignment horizontal="center"/>
    </xf>
    <xf numFmtId="0" fontId="3" fillId="0" borderId="1" xfId="0" applyFont="1" applyBorder="1" applyAlignment="1">
      <alignment horizontal="center"/>
    </xf>
    <xf numFmtId="164" fontId="2" fillId="0" borderId="3" xfId="0" applyNumberFormat="1" applyFont="1" applyBorder="1" applyAlignment="1">
      <alignment horizontal="center" wrapText="1"/>
    </xf>
    <xf numFmtId="1" fontId="2" fillId="0" borderId="1" xfId="0" applyNumberFormat="1" applyFont="1" applyBorder="1" applyAlignment="1">
      <alignment horizontal="center" wrapText="1"/>
    </xf>
    <xf numFmtId="164" fontId="2" fillId="0" borderId="23" xfId="0" applyNumberFormat="1" applyFont="1" applyBorder="1" applyAlignment="1">
      <alignment horizontal="center" wrapText="1"/>
    </xf>
    <xf numFmtId="0" fontId="2" fillId="0" borderId="16" xfId="0" applyFont="1" applyBorder="1" applyAlignment="1">
      <alignment horizontal="center" wrapText="1"/>
    </xf>
    <xf numFmtId="164" fontId="2" fillId="0" borderId="15" xfId="0" applyNumberFormat="1" applyFont="1" applyBorder="1" applyAlignment="1">
      <alignment horizontal="center" wrapText="1"/>
    </xf>
    <xf numFmtId="0" fontId="2" fillId="0" borderId="3" xfId="0" applyFont="1" applyBorder="1" applyAlignment="1">
      <alignment horizontal="center" wrapText="1"/>
    </xf>
  </cellXfs>
  <cellStyles count="3">
    <cellStyle name="Enllaç" xfId="1" builtinId="8"/>
    <cellStyle name="Normal" xfId="0" builtinId="0"/>
    <cellStyle name="Percentatge" xfId="2" builtinId="5"/>
  </cellStyles>
  <dxfs count="6">
    <dxf>
      <font>
        <condense val="0"/>
        <extend val="0"/>
        <color indexed="42"/>
      </font>
    </dxf>
    <dxf>
      <font>
        <b/>
        <i val="0"/>
        <condense val="0"/>
        <extend val="0"/>
        <color indexed="12"/>
      </font>
    </dxf>
    <dxf>
      <font>
        <b/>
        <i val="0"/>
        <condense val="0"/>
        <extend val="0"/>
        <color indexed="10"/>
      </font>
    </dxf>
    <dxf>
      <font>
        <condense val="0"/>
        <extend val="0"/>
        <color indexed="42"/>
      </font>
    </dxf>
    <dxf>
      <font>
        <condense val="0"/>
        <extend val="0"/>
        <color indexed="9"/>
      </font>
    </dxf>
    <dxf>
      <font>
        <b/>
        <i val="0"/>
        <condense val="0"/>
        <extend val="0"/>
        <color indexed="10"/>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ca-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Calibri"/>
                <a:ea typeface="Calibri"/>
                <a:cs typeface="Calibri"/>
              </a:defRPr>
            </a:pPr>
            <a:r>
              <a:rPr lang="ca-ES"/>
              <a:t>Evolució consum energètic (tèrmic ponderat per graus dia 15/15)</a:t>
            </a:r>
          </a:p>
        </c:rich>
      </c:tx>
      <c:layout>
        <c:manualLayout>
          <c:xMode val="edge"/>
          <c:yMode val="edge"/>
          <c:x val="1.0204091800952449E-2"/>
          <c:y val="1.7182188245638174E-2"/>
        </c:manualLayout>
      </c:layout>
      <c:overlay val="0"/>
      <c:spPr>
        <a:noFill/>
        <a:ln w="25400">
          <a:noFill/>
        </a:ln>
      </c:spPr>
    </c:title>
    <c:autoTitleDeleted val="0"/>
    <c:plotArea>
      <c:layout>
        <c:manualLayout>
          <c:layoutTarget val="inner"/>
          <c:xMode val="edge"/>
          <c:yMode val="edge"/>
          <c:x val="0.11632664653085791"/>
          <c:y val="0.16494900715812646"/>
          <c:w val="0.79591916047429101"/>
          <c:h val="0.73883409456244153"/>
        </c:manualLayout>
      </c:layout>
      <c:barChart>
        <c:barDir val="col"/>
        <c:grouping val="stacked"/>
        <c:varyColors val="0"/>
        <c:ser>
          <c:idx val="1"/>
          <c:order val="0"/>
          <c:tx>
            <c:strRef>
              <c:f>'evolució equipament'!$B$30</c:f>
              <c:strCache>
                <c:ptCount val="1"/>
                <c:pt idx="0">
                  <c:v>Consum elèctric (kWh/m2)</c:v>
                </c:pt>
              </c:strCache>
            </c:strRef>
          </c:tx>
          <c:spPr>
            <a:solidFill>
              <a:srgbClr val="FF9900"/>
            </a:solidFill>
            <a:ln w="25400">
              <a:noFill/>
            </a:ln>
          </c:spPr>
          <c:invertIfNegative val="0"/>
          <c:cat>
            <c:multiLvlStrRef>
              <c:f>'evolució equipament'!$A$31:$A$36</c:f>
            </c:multiLvlStrRef>
          </c:cat>
          <c:val>
            <c:numRef>
              <c:f>'evolució equipament'!$B$31:$B$36</c:f>
              <c:numCache>
                <c:formatCode>0.0</c:formatCode>
                <c:ptCount val="6"/>
                <c:pt idx="0">
                  <c:v>0</c:v>
                </c:pt>
                <c:pt idx="1">
                  <c:v>0</c:v>
                </c:pt>
                <c:pt idx="2">
                  <c:v>0</c:v>
                </c:pt>
                <c:pt idx="3">
                  <c:v>0</c:v>
                </c:pt>
                <c:pt idx="4">
                  <c:v>0</c:v>
                </c:pt>
                <c:pt idx="5">
                  <c:v>0</c:v>
                </c:pt>
              </c:numCache>
            </c:numRef>
          </c:val>
        </c:ser>
        <c:ser>
          <c:idx val="2"/>
          <c:order val="1"/>
          <c:tx>
            <c:strRef>
              <c:f>'evolució equipament'!$C$30</c:f>
              <c:strCache>
                <c:ptCount val="1"/>
                <c:pt idx="0">
                  <c:v>Consum tèrmic (kWh/m2)</c:v>
                </c:pt>
              </c:strCache>
            </c:strRef>
          </c:tx>
          <c:spPr>
            <a:solidFill>
              <a:srgbClr val="00ABEA"/>
            </a:solidFill>
            <a:ln w="25400">
              <a:noFill/>
            </a:ln>
          </c:spPr>
          <c:invertIfNegative val="0"/>
          <c:cat>
            <c:multiLvlStrRef>
              <c:f>'evolució equipament'!$A$31:$A$36</c:f>
            </c:multiLvlStrRef>
          </c:cat>
          <c:val>
            <c:numRef>
              <c:f>'evolució equipament'!$C$31:$C$36</c:f>
              <c:numCache>
                <c:formatCode>0.0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overlap val="100"/>
        <c:axId val="206655488"/>
        <c:axId val="206657024"/>
      </c:barChart>
      <c:catAx>
        <c:axId val="206655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ca-ES"/>
          </a:p>
        </c:txPr>
        <c:crossAx val="206657024"/>
        <c:crosses val="autoZero"/>
        <c:auto val="1"/>
        <c:lblAlgn val="ctr"/>
        <c:lblOffset val="100"/>
        <c:tickLblSkip val="1"/>
        <c:tickMarkSkip val="1"/>
        <c:noMultiLvlLbl val="0"/>
      </c:catAx>
      <c:valAx>
        <c:axId val="206657024"/>
        <c:scaling>
          <c:orientation val="minMax"/>
        </c:scaling>
        <c:delete val="0"/>
        <c:axPos val="l"/>
        <c:majorGridlines>
          <c:spPr>
            <a:ln w="12700">
              <a:solidFill>
                <a:srgbClr val="969696"/>
              </a:solidFill>
              <a:prstDash val="sysDash"/>
            </a:ln>
          </c:spPr>
        </c:majorGridlines>
        <c:title>
          <c:tx>
            <c:rich>
              <a:bodyPr/>
              <a:lstStyle/>
              <a:p>
                <a:pPr>
                  <a:defRPr sz="900" b="1" i="0" u="none" strike="noStrike" baseline="0">
                    <a:solidFill>
                      <a:srgbClr val="000000"/>
                    </a:solidFill>
                    <a:latin typeface="Calibri"/>
                    <a:ea typeface="Calibri"/>
                    <a:cs typeface="Calibri"/>
                  </a:defRPr>
                </a:pPr>
                <a:r>
                  <a:rPr lang="ca-ES"/>
                  <a:t>kWh/m2</a:t>
                </a:r>
              </a:p>
            </c:rich>
          </c:tx>
          <c:layout>
            <c:manualLayout>
              <c:xMode val="edge"/>
              <c:yMode val="edge"/>
              <c:x val="2.2449001962095386E-2"/>
              <c:y val="0.4604826449831030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ca-ES"/>
          </a:p>
        </c:txPr>
        <c:crossAx val="206655488"/>
        <c:crosses val="autoZero"/>
        <c:crossBetween val="between"/>
      </c:valAx>
      <c:spPr>
        <a:noFill/>
        <a:ln w="25400">
          <a:noFill/>
        </a:ln>
      </c:spPr>
    </c:plotArea>
    <c:legend>
      <c:legendPos val="r"/>
      <c:layout>
        <c:manualLayout>
          <c:xMode val="edge"/>
          <c:yMode val="edge"/>
          <c:x val="0.49387804316609851"/>
          <c:y val="0.12371175536859486"/>
          <c:w val="0.45510249432247918"/>
          <c:h val="0.1237117553685948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Calibri"/>
              <a:ea typeface="Calibri"/>
              <a:cs typeface="Calibri"/>
            </a:defRPr>
          </a:pPr>
          <a:endParaRPr lang="ca-E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Calibri"/>
          <a:ea typeface="Calibri"/>
          <a:cs typeface="Calibri"/>
        </a:defRPr>
      </a:pPr>
      <a:endParaRPr lang="ca-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ca-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ca-ES"/>
              <a:t>Evolució consum tèrmic ponderat per graus dia 15/15</a:t>
            </a:r>
          </a:p>
        </c:rich>
      </c:tx>
      <c:layout>
        <c:manualLayout>
          <c:xMode val="edge"/>
          <c:yMode val="edge"/>
          <c:x val="1.0183299389002037E-2"/>
          <c:y val="1.7123316304774965E-2"/>
        </c:manualLayout>
      </c:layout>
      <c:overlay val="0"/>
      <c:spPr>
        <a:noFill/>
        <a:ln w="25400">
          <a:noFill/>
        </a:ln>
      </c:spPr>
    </c:title>
    <c:autoTitleDeleted val="0"/>
    <c:plotArea>
      <c:layout>
        <c:manualLayout>
          <c:layoutTarget val="inner"/>
          <c:xMode val="edge"/>
          <c:yMode val="edge"/>
          <c:x val="0.11608961303462322"/>
          <c:y val="0.16438383652583965"/>
          <c:w val="0.79633401221995925"/>
          <c:h val="0.73972726436627845"/>
        </c:manualLayout>
      </c:layout>
      <c:barChart>
        <c:barDir val="col"/>
        <c:grouping val="stacked"/>
        <c:varyColors val="0"/>
        <c:ser>
          <c:idx val="2"/>
          <c:order val="0"/>
          <c:tx>
            <c:strRef>
              <c:f>'evolució equipament'!$C$30</c:f>
              <c:strCache>
                <c:ptCount val="1"/>
                <c:pt idx="0">
                  <c:v>Consum tèrmic (kWh/m2)</c:v>
                </c:pt>
              </c:strCache>
            </c:strRef>
          </c:tx>
          <c:spPr>
            <a:solidFill>
              <a:srgbClr val="00ABEA"/>
            </a:solidFill>
            <a:ln w="25400">
              <a:noFill/>
            </a:ln>
          </c:spPr>
          <c:invertIfNegative val="0"/>
          <c:cat>
            <c:multiLvlStrRef>
              <c:f>'evolució equipament'!$A$31:$A$36</c:f>
            </c:multiLvlStrRef>
          </c:cat>
          <c:val>
            <c:numRef>
              <c:f>'evolució equipament'!$C$31:$C$36</c:f>
              <c:numCache>
                <c:formatCode>0.0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overlap val="100"/>
        <c:axId val="206669696"/>
        <c:axId val="206671232"/>
      </c:barChart>
      <c:catAx>
        <c:axId val="2066696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ca-ES"/>
          </a:p>
        </c:txPr>
        <c:crossAx val="206671232"/>
        <c:crosses val="autoZero"/>
        <c:auto val="1"/>
        <c:lblAlgn val="ctr"/>
        <c:lblOffset val="100"/>
        <c:tickLblSkip val="1"/>
        <c:tickMarkSkip val="1"/>
        <c:noMultiLvlLbl val="0"/>
      </c:catAx>
      <c:valAx>
        <c:axId val="206671232"/>
        <c:scaling>
          <c:orientation val="minMax"/>
        </c:scaling>
        <c:delete val="0"/>
        <c:axPos val="l"/>
        <c:majorGridlines>
          <c:spPr>
            <a:ln w="12700">
              <a:solidFill>
                <a:srgbClr val="969696"/>
              </a:solidFill>
              <a:prstDash val="sysDash"/>
            </a:ln>
          </c:spPr>
        </c:majorGridlines>
        <c:title>
          <c:tx>
            <c:rich>
              <a:bodyPr/>
              <a:lstStyle/>
              <a:p>
                <a:pPr>
                  <a:defRPr sz="1000" b="1" i="0" u="none" strike="noStrike" baseline="0">
                    <a:solidFill>
                      <a:srgbClr val="000000"/>
                    </a:solidFill>
                    <a:latin typeface="Calibri"/>
                    <a:ea typeface="Calibri"/>
                    <a:cs typeface="Calibri"/>
                  </a:defRPr>
                </a:pPr>
                <a:r>
                  <a:rPr lang="ca-ES"/>
                  <a:t>kWh/m2</a:t>
                </a:r>
              </a:p>
            </c:rich>
          </c:tx>
          <c:layout>
            <c:manualLayout>
              <c:xMode val="edge"/>
              <c:yMode val="edge"/>
              <c:x val="1.8329938900203666E-2"/>
              <c:y val="0.4554802137070140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ca-ES"/>
          </a:p>
        </c:txPr>
        <c:crossAx val="206669696"/>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alibri"/>
          <a:ea typeface="Calibri"/>
          <a:cs typeface="Calibri"/>
        </a:defRPr>
      </a:pPr>
      <a:endParaRPr lang="ca-ES"/>
    </a:p>
  </c:txPr>
  <c:printSettings>
    <c:headerFooter alignWithMargins="0"/>
    <c:pageMargins b="1" l="0.75" r="0.75"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ca-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ca-ES"/>
              <a:t>Evolució consum elèctric</a:t>
            </a:r>
          </a:p>
        </c:rich>
      </c:tx>
      <c:layout>
        <c:manualLayout>
          <c:xMode val="edge"/>
          <c:yMode val="edge"/>
          <c:x val="2.8513238289205704E-2"/>
          <c:y val="1.7123316304774965E-2"/>
        </c:manualLayout>
      </c:layout>
      <c:overlay val="0"/>
      <c:spPr>
        <a:noFill/>
        <a:ln w="25400">
          <a:noFill/>
        </a:ln>
      </c:spPr>
    </c:title>
    <c:autoTitleDeleted val="0"/>
    <c:plotArea>
      <c:layout>
        <c:manualLayout>
          <c:layoutTarget val="inner"/>
          <c:xMode val="edge"/>
          <c:yMode val="edge"/>
          <c:x val="0.11608961303462322"/>
          <c:y val="0.16438383652583965"/>
          <c:w val="0.79633401221995925"/>
          <c:h val="0.73972726436627845"/>
        </c:manualLayout>
      </c:layout>
      <c:barChart>
        <c:barDir val="col"/>
        <c:grouping val="stacked"/>
        <c:varyColors val="0"/>
        <c:ser>
          <c:idx val="1"/>
          <c:order val="0"/>
          <c:tx>
            <c:strRef>
              <c:f>'evolució equipament'!$B$30</c:f>
              <c:strCache>
                <c:ptCount val="1"/>
                <c:pt idx="0">
                  <c:v>Consum elèctric (kWh/m2)</c:v>
                </c:pt>
              </c:strCache>
            </c:strRef>
          </c:tx>
          <c:spPr>
            <a:solidFill>
              <a:srgbClr val="FF9900"/>
            </a:solidFill>
            <a:ln w="25400">
              <a:noFill/>
            </a:ln>
          </c:spPr>
          <c:invertIfNegative val="0"/>
          <c:cat>
            <c:multiLvlStrRef>
              <c:f>'evolució equipament'!$A$31:$A$36</c:f>
            </c:multiLvlStrRef>
          </c:cat>
          <c:val>
            <c:numRef>
              <c:f>'evolució equipament'!$B$31:$B$36</c:f>
              <c:numCache>
                <c:formatCode>0.0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overlap val="100"/>
        <c:axId val="206695808"/>
        <c:axId val="206836864"/>
      </c:barChart>
      <c:catAx>
        <c:axId val="206695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ca-ES"/>
          </a:p>
        </c:txPr>
        <c:crossAx val="206836864"/>
        <c:crosses val="autoZero"/>
        <c:auto val="1"/>
        <c:lblAlgn val="ctr"/>
        <c:lblOffset val="100"/>
        <c:tickLblSkip val="1"/>
        <c:tickMarkSkip val="1"/>
        <c:noMultiLvlLbl val="0"/>
      </c:catAx>
      <c:valAx>
        <c:axId val="206836864"/>
        <c:scaling>
          <c:orientation val="minMax"/>
        </c:scaling>
        <c:delete val="0"/>
        <c:axPos val="l"/>
        <c:majorGridlines>
          <c:spPr>
            <a:ln w="12700">
              <a:solidFill>
                <a:srgbClr val="969696"/>
              </a:solidFill>
              <a:prstDash val="sysDash"/>
            </a:ln>
          </c:spPr>
        </c:majorGridlines>
        <c:title>
          <c:tx>
            <c:rich>
              <a:bodyPr/>
              <a:lstStyle/>
              <a:p>
                <a:pPr>
                  <a:defRPr sz="1000" b="1" i="0" u="none" strike="noStrike" baseline="0">
                    <a:solidFill>
                      <a:srgbClr val="000000"/>
                    </a:solidFill>
                    <a:latin typeface="Calibri"/>
                    <a:ea typeface="Calibri"/>
                    <a:cs typeface="Calibri"/>
                  </a:defRPr>
                </a:pPr>
                <a:r>
                  <a:rPr lang="ca-ES"/>
                  <a:t>kWh/m2</a:t>
                </a:r>
              </a:p>
            </c:rich>
          </c:tx>
          <c:layout>
            <c:manualLayout>
              <c:xMode val="edge"/>
              <c:yMode val="edge"/>
              <c:x val="1.8329938900203666E-2"/>
              <c:y val="0.4554802137070140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ca-ES"/>
          </a:p>
        </c:txPr>
        <c:crossAx val="206695808"/>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alibri"/>
          <a:ea typeface="Calibri"/>
          <a:cs typeface="Calibri"/>
        </a:defRPr>
      </a:pPr>
      <a:endParaRPr lang="ca-ES"/>
    </a:p>
  </c:txPr>
  <c:printSettings>
    <c:headerFooter alignWithMargins="0"/>
    <c:pageMargins b="1" l="0.75" r="0.7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ca-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ca-ES"/>
              <a:t>Evolució estalvis econòmics</a:t>
            </a:r>
          </a:p>
        </c:rich>
      </c:tx>
      <c:layout>
        <c:manualLayout>
          <c:xMode val="edge"/>
          <c:yMode val="edge"/>
          <c:x val="1.0162621797632825E-2"/>
          <c:y val="1.7064846416382253E-2"/>
        </c:manualLayout>
      </c:layout>
      <c:overlay val="0"/>
      <c:spPr>
        <a:noFill/>
        <a:ln w="25400">
          <a:noFill/>
        </a:ln>
      </c:spPr>
    </c:title>
    <c:autoTitleDeleted val="0"/>
    <c:plotArea>
      <c:layout>
        <c:manualLayout>
          <c:layoutTarget val="inner"/>
          <c:xMode val="edge"/>
          <c:yMode val="edge"/>
          <c:x val="0.11585388849301419"/>
          <c:y val="0.16723549488054607"/>
          <c:w val="0.79674954893441341"/>
          <c:h val="0.73720136518771329"/>
        </c:manualLayout>
      </c:layout>
      <c:barChart>
        <c:barDir val="col"/>
        <c:grouping val="stacked"/>
        <c:varyColors val="0"/>
        <c:ser>
          <c:idx val="1"/>
          <c:order val="0"/>
          <c:tx>
            <c:strRef>
              <c:f>'evolució equipament'!$M$30</c:f>
              <c:strCache>
                <c:ptCount val="1"/>
                <c:pt idx="0">
                  <c:v>kWh totals estalviats acumulats</c:v>
                </c:pt>
              </c:strCache>
            </c:strRef>
          </c:tx>
          <c:spPr>
            <a:solidFill>
              <a:srgbClr val="339966"/>
            </a:solidFill>
            <a:ln w="25400">
              <a:noFill/>
            </a:ln>
          </c:spPr>
          <c:invertIfNegative val="0"/>
          <c:cat>
            <c:multiLvlStrRef>
              <c:f>'evolució equipament'!$A$49:$A$53</c:f>
            </c:multiLvlStrRef>
          </c:cat>
          <c:val>
            <c:numRef>
              <c:f>'evolució equipament'!$D$49:$D$53</c:f>
              <c:numCache>
                <c:formatCode>#,##0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overlap val="100"/>
        <c:axId val="206871168"/>
        <c:axId val="206872960"/>
      </c:barChart>
      <c:catAx>
        <c:axId val="206871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ca-ES"/>
          </a:p>
        </c:txPr>
        <c:crossAx val="206872960"/>
        <c:crosses val="autoZero"/>
        <c:auto val="1"/>
        <c:lblAlgn val="ctr"/>
        <c:lblOffset val="100"/>
        <c:tickLblSkip val="1"/>
        <c:tickMarkSkip val="1"/>
        <c:noMultiLvlLbl val="0"/>
      </c:catAx>
      <c:valAx>
        <c:axId val="206872960"/>
        <c:scaling>
          <c:orientation val="minMax"/>
        </c:scaling>
        <c:delete val="0"/>
        <c:axPos val="l"/>
        <c:majorGridlines>
          <c:spPr>
            <a:ln w="12700">
              <a:solidFill>
                <a:srgbClr val="969696"/>
              </a:solidFill>
              <a:prstDash val="sysDash"/>
            </a:ln>
          </c:spPr>
        </c:majorGridlines>
        <c:title>
          <c:tx>
            <c:rich>
              <a:bodyPr/>
              <a:lstStyle/>
              <a:p>
                <a:pPr>
                  <a:defRPr sz="1000" b="1" i="0" u="none" strike="noStrike" baseline="0">
                    <a:solidFill>
                      <a:srgbClr val="000000"/>
                    </a:solidFill>
                    <a:latin typeface="Calibri"/>
                    <a:ea typeface="Calibri"/>
                    <a:cs typeface="Calibri"/>
                  </a:defRPr>
                </a:pPr>
                <a:r>
                  <a:rPr lang="ca-ES"/>
                  <a:t>Euros</a:t>
                </a:r>
              </a:p>
            </c:rich>
          </c:tx>
          <c:layout>
            <c:manualLayout>
              <c:xMode val="edge"/>
              <c:yMode val="edge"/>
              <c:x val="1.8292719235739083E-2"/>
              <c:y val="0.4880546075085324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ca-ES"/>
          </a:p>
        </c:txPr>
        <c:crossAx val="206871168"/>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alibri"/>
          <a:ea typeface="Calibri"/>
          <a:cs typeface="Calibri"/>
        </a:defRPr>
      </a:pPr>
      <a:endParaRPr lang="ca-ES"/>
    </a:p>
  </c:txPr>
  <c:printSettings>
    <c:headerFooter alignWithMargins="0"/>
    <c:pageMargins b="1" l="0.75" r="0.75"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ca-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ca-ES"/>
              <a:t>Evolució estalvis econòmics acumulats</a:t>
            </a:r>
          </a:p>
        </c:rich>
      </c:tx>
      <c:layout>
        <c:manualLayout>
          <c:xMode val="edge"/>
          <c:yMode val="edge"/>
          <c:x val="1.0141997874538336E-2"/>
          <c:y val="1.7006859211771936E-2"/>
        </c:manualLayout>
      </c:layout>
      <c:overlay val="0"/>
      <c:spPr>
        <a:noFill/>
        <a:ln w="25400">
          <a:noFill/>
        </a:ln>
      </c:spPr>
    </c:title>
    <c:autoTitleDeleted val="0"/>
    <c:plotArea>
      <c:layout>
        <c:manualLayout>
          <c:layoutTarget val="inner"/>
          <c:xMode val="edge"/>
          <c:yMode val="edge"/>
          <c:x val="0.11561877576973703"/>
          <c:y val="0.16666722027536496"/>
          <c:w val="0.79513263336380557"/>
          <c:h val="0.73809768979090196"/>
        </c:manualLayout>
      </c:layout>
      <c:barChart>
        <c:barDir val="col"/>
        <c:grouping val="stacked"/>
        <c:varyColors val="0"/>
        <c:ser>
          <c:idx val="1"/>
          <c:order val="0"/>
          <c:tx>
            <c:strRef>
              <c:f>'evolució equipament'!$N$30</c:f>
              <c:strCache>
                <c:ptCount val="1"/>
              </c:strCache>
            </c:strRef>
          </c:tx>
          <c:spPr>
            <a:solidFill>
              <a:srgbClr val="1FB714"/>
            </a:solidFill>
            <a:ln w="25400">
              <a:noFill/>
            </a:ln>
          </c:spPr>
          <c:invertIfNegative val="0"/>
          <c:cat>
            <c:multiLvlStrRef>
              <c:f>'evolució equipament'!$A$49:$A$53</c:f>
            </c:multiLvlStrRef>
          </c:cat>
          <c:val>
            <c:numRef>
              <c:f>'evolució equipament'!$E$49:$E$53</c:f>
              <c:numCache>
                <c:formatCode>#,##0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overlap val="100"/>
        <c:axId val="206887168"/>
        <c:axId val="207175680"/>
      </c:barChart>
      <c:catAx>
        <c:axId val="206887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ca-ES"/>
          </a:p>
        </c:txPr>
        <c:crossAx val="207175680"/>
        <c:crosses val="autoZero"/>
        <c:auto val="1"/>
        <c:lblAlgn val="ctr"/>
        <c:lblOffset val="100"/>
        <c:tickLblSkip val="1"/>
        <c:tickMarkSkip val="1"/>
        <c:noMultiLvlLbl val="0"/>
      </c:catAx>
      <c:valAx>
        <c:axId val="207175680"/>
        <c:scaling>
          <c:orientation val="minMax"/>
        </c:scaling>
        <c:delete val="0"/>
        <c:axPos val="l"/>
        <c:majorGridlines>
          <c:spPr>
            <a:ln w="12700">
              <a:solidFill>
                <a:srgbClr val="969696"/>
              </a:solidFill>
              <a:prstDash val="sysDash"/>
            </a:ln>
          </c:spPr>
        </c:majorGridlines>
        <c:title>
          <c:tx>
            <c:rich>
              <a:bodyPr/>
              <a:lstStyle/>
              <a:p>
                <a:pPr>
                  <a:defRPr sz="1000" b="1" i="0" u="none" strike="noStrike" baseline="0">
                    <a:solidFill>
                      <a:srgbClr val="000000"/>
                    </a:solidFill>
                    <a:latin typeface="Calibri"/>
                    <a:ea typeface="Calibri"/>
                    <a:cs typeface="Calibri"/>
                  </a:defRPr>
                </a:pPr>
                <a:r>
                  <a:rPr lang="ca-ES"/>
                  <a:t>Euros</a:t>
                </a:r>
              </a:p>
            </c:rich>
          </c:tx>
          <c:layout>
            <c:manualLayout>
              <c:xMode val="edge"/>
              <c:yMode val="edge"/>
              <c:x val="1.8255596174169005E-2"/>
              <c:y val="0.4863961734566773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ca-ES"/>
          </a:p>
        </c:txPr>
        <c:crossAx val="206887168"/>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alibri"/>
          <a:ea typeface="Calibri"/>
          <a:cs typeface="Calibri"/>
        </a:defRPr>
      </a:pPr>
      <a:endParaRPr lang="ca-ES"/>
    </a:p>
  </c:txPr>
  <c:printSettings>
    <c:headerFooter alignWithMargins="0"/>
    <c:pageMargins b="1" l="0.75" r="0.7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ca-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Calibri"/>
                <a:ea typeface="Calibri"/>
                <a:cs typeface="Calibri"/>
              </a:defRPr>
            </a:pPr>
            <a:r>
              <a:rPr lang="ca-ES"/>
              <a:t>Evolució estalvis energètics</a:t>
            </a:r>
          </a:p>
        </c:rich>
      </c:tx>
      <c:layout>
        <c:manualLayout>
          <c:xMode val="edge"/>
          <c:yMode val="edge"/>
          <c:x val="3.4623217922606926E-2"/>
          <c:y val="1.7361169980095691E-2"/>
        </c:manualLayout>
      </c:layout>
      <c:overlay val="0"/>
      <c:spPr>
        <a:noFill/>
        <a:ln w="25400">
          <a:noFill/>
        </a:ln>
      </c:spPr>
    </c:title>
    <c:autoTitleDeleted val="0"/>
    <c:plotArea>
      <c:layout>
        <c:manualLayout>
          <c:layoutTarget val="inner"/>
          <c:xMode val="edge"/>
          <c:yMode val="edge"/>
          <c:x val="0.10997963340122199"/>
          <c:y val="0.16319499781289948"/>
          <c:w val="0.80244399185336046"/>
          <c:h val="0.74653030914411467"/>
        </c:manualLayout>
      </c:layout>
      <c:barChart>
        <c:barDir val="col"/>
        <c:grouping val="stacked"/>
        <c:varyColors val="0"/>
        <c:ser>
          <c:idx val="0"/>
          <c:order val="0"/>
          <c:tx>
            <c:strRef>
              <c:f>'evolució equipament'!$H$30</c:f>
              <c:strCache>
                <c:ptCount val="1"/>
                <c:pt idx="0">
                  <c:v>Estimació kWh elèctrics estalviats</c:v>
                </c:pt>
              </c:strCache>
            </c:strRef>
          </c:tx>
          <c:spPr>
            <a:solidFill>
              <a:srgbClr val="DD0806"/>
            </a:solidFill>
            <a:ln w="12700">
              <a:solidFill>
                <a:srgbClr val="000000"/>
              </a:solidFill>
              <a:prstDash val="solid"/>
            </a:ln>
          </c:spPr>
          <c:invertIfNegative val="0"/>
          <c:cat>
            <c:multiLvlStrRef>
              <c:f>'evolució equipament'!$A$32:$A$36</c:f>
            </c:multiLvlStrRef>
          </c:cat>
          <c:val>
            <c:numRef>
              <c:f>'evolució equipament'!$H$32:$H$36</c:f>
              <c:numCache>
                <c:formatCode>#,##0</c:formatCode>
                <c:ptCount val="5"/>
                <c:pt idx="0">
                  <c:v>0</c:v>
                </c:pt>
                <c:pt idx="1">
                  <c:v>0</c:v>
                </c:pt>
                <c:pt idx="2">
                  <c:v>0</c:v>
                </c:pt>
                <c:pt idx="3">
                  <c:v>0</c:v>
                </c:pt>
                <c:pt idx="4">
                  <c:v>0</c:v>
                </c:pt>
              </c:numCache>
            </c:numRef>
          </c:val>
        </c:ser>
        <c:ser>
          <c:idx val="1"/>
          <c:order val="1"/>
          <c:tx>
            <c:strRef>
              <c:f>'evolució equipament'!$I$30</c:f>
              <c:strCache>
                <c:ptCount val="1"/>
                <c:pt idx="0">
                  <c:v>Estimació kWh tèrmics estalviats</c:v>
                </c:pt>
              </c:strCache>
            </c:strRef>
          </c:tx>
          <c:spPr>
            <a:solidFill>
              <a:srgbClr val="3366FF"/>
            </a:solidFill>
            <a:ln w="12700">
              <a:solidFill>
                <a:srgbClr val="000000"/>
              </a:solidFill>
              <a:prstDash val="solid"/>
            </a:ln>
          </c:spPr>
          <c:invertIfNegative val="0"/>
          <c:cat>
            <c:multiLvlStrRef>
              <c:f>'evolució equipament'!$A$32:$A$36</c:f>
            </c:multiLvlStrRef>
          </c:cat>
          <c:val>
            <c:numRef>
              <c:f>'evolució equipament'!$I$32:$I$36</c:f>
              <c:numCache>
                <c:formatCode>#,##0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overlap val="100"/>
        <c:axId val="207209216"/>
        <c:axId val="207210752"/>
      </c:barChart>
      <c:catAx>
        <c:axId val="207209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alibri"/>
                <a:ea typeface="Calibri"/>
                <a:cs typeface="Calibri"/>
              </a:defRPr>
            </a:pPr>
            <a:endParaRPr lang="ca-ES"/>
          </a:p>
        </c:txPr>
        <c:crossAx val="207210752"/>
        <c:crosses val="autoZero"/>
        <c:auto val="1"/>
        <c:lblAlgn val="ctr"/>
        <c:lblOffset val="100"/>
        <c:tickLblSkip val="1"/>
        <c:tickMarkSkip val="1"/>
        <c:noMultiLvlLbl val="0"/>
      </c:catAx>
      <c:valAx>
        <c:axId val="207210752"/>
        <c:scaling>
          <c:orientation val="minMax"/>
        </c:scaling>
        <c:delete val="0"/>
        <c:axPos val="l"/>
        <c:majorGridlines>
          <c:spPr>
            <a:ln w="12700">
              <a:solidFill>
                <a:srgbClr val="969696"/>
              </a:solidFill>
              <a:prstDash val="sysDash"/>
            </a:ln>
          </c:spPr>
        </c:majorGridlines>
        <c:title>
          <c:tx>
            <c:rich>
              <a:bodyPr/>
              <a:lstStyle/>
              <a:p>
                <a:pPr>
                  <a:defRPr sz="800" b="1" i="0" u="none" strike="noStrike" baseline="0">
                    <a:solidFill>
                      <a:srgbClr val="000000"/>
                    </a:solidFill>
                    <a:latin typeface="Calibri"/>
                    <a:ea typeface="Calibri"/>
                    <a:cs typeface="Calibri"/>
                  </a:defRPr>
                </a:pPr>
                <a:r>
                  <a:rPr lang="ca-ES"/>
                  <a:t>kWh/m2</a:t>
                </a:r>
              </a:p>
            </c:rich>
          </c:tx>
          <c:layout>
            <c:manualLayout>
              <c:xMode val="edge"/>
              <c:yMode val="edge"/>
              <c:x val="2.2403258655804479E-2"/>
              <c:y val="0.468751589462583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alibri"/>
                <a:ea typeface="Calibri"/>
                <a:cs typeface="Calibri"/>
              </a:defRPr>
            </a:pPr>
            <a:endParaRPr lang="ca-ES"/>
          </a:p>
        </c:txPr>
        <c:crossAx val="207209216"/>
        <c:crosses val="autoZero"/>
        <c:crossBetween val="between"/>
      </c:valAx>
      <c:spPr>
        <a:noFill/>
        <a:ln w="25400">
          <a:noFill/>
        </a:ln>
      </c:spPr>
    </c:plotArea>
    <c:legend>
      <c:legendPos val="r"/>
      <c:layout>
        <c:manualLayout>
          <c:xMode val="edge"/>
          <c:yMode val="edge"/>
          <c:x val="0.53360488798370675"/>
          <c:y val="4.1666807952229656E-2"/>
          <c:w val="0.45417515274949083"/>
          <c:h val="0.1250004238566889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Calibri"/>
              <a:ea typeface="Calibri"/>
              <a:cs typeface="Calibri"/>
            </a:defRPr>
          </a:pPr>
          <a:endParaRPr lang="ca-E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Calibri"/>
          <a:ea typeface="Calibri"/>
          <a:cs typeface="Calibri"/>
        </a:defRPr>
      </a:pPr>
      <a:endParaRPr lang="ca-ES"/>
    </a:p>
  </c:txPr>
  <c:printSettings>
    <c:headerFooter alignWithMargins="0"/>
    <c:pageMargins b="1" l="0.75" r="0.75"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ca-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Calibri"/>
                <a:ea typeface="Calibri"/>
                <a:cs typeface="Calibri"/>
              </a:defRPr>
            </a:pPr>
            <a:r>
              <a:rPr lang="ca-ES"/>
              <a:t>Evolució estalvis energètics</a:t>
            </a:r>
          </a:p>
        </c:rich>
      </c:tx>
      <c:layout>
        <c:manualLayout>
          <c:xMode val="edge"/>
          <c:yMode val="edge"/>
          <c:x val="3.740161075296309E-2"/>
          <c:y val="1.7064846416382253E-2"/>
        </c:manualLayout>
      </c:layout>
      <c:overlay val="0"/>
      <c:spPr>
        <a:noFill/>
        <a:ln w="25400">
          <a:noFill/>
        </a:ln>
      </c:spPr>
    </c:title>
    <c:autoTitleDeleted val="0"/>
    <c:plotArea>
      <c:layout>
        <c:manualLayout>
          <c:layoutTarget val="inner"/>
          <c:xMode val="edge"/>
          <c:yMode val="edge"/>
          <c:x val="0.10629931477157931"/>
          <c:y val="0.16382252559726962"/>
          <c:w val="0.8070873899323614"/>
          <c:h val="0.74744027303754268"/>
        </c:manualLayout>
      </c:layout>
      <c:barChart>
        <c:barDir val="col"/>
        <c:grouping val="stacked"/>
        <c:varyColors val="0"/>
        <c:ser>
          <c:idx val="0"/>
          <c:order val="0"/>
          <c:tx>
            <c:strRef>
              <c:f>'evolució equipament'!$K$30</c:f>
              <c:strCache>
                <c:ptCount val="1"/>
                <c:pt idx="0">
                  <c:v>kWh elèctrics estalviats acumulats</c:v>
                </c:pt>
              </c:strCache>
            </c:strRef>
          </c:tx>
          <c:spPr>
            <a:solidFill>
              <a:srgbClr val="FF6600"/>
            </a:solidFill>
            <a:ln w="12700">
              <a:solidFill>
                <a:srgbClr val="000000"/>
              </a:solidFill>
              <a:prstDash val="solid"/>
            </a:ln>
          </c:spPr>
          <c:invertIfNegative val="0"/>
          <c:cat>
            <c:multiLvlStrRef>
              <c:f>'evolució equipament'!$A$31:$A$36</c:f>
            </c:multiLvlStrRef>
          </c:cat>
          <c:val>
            <c:numRef>
              <c:f>'evolució equipament'!$K$32:$K$36</c:f>
              <c:numCache>
                <c:formatCode>#,##0</c:formatCode>
                <c:ptCount val="5"/>
                <c:pt idx="0">
                  <c:v>0</c:v>
                </c:pt>
                <c:pt idx="1">
                  <c:v>0</c:v>
                </c:pt>
                <c:pt idx="2">
                  <c:v>0</c:v>
                </c:pt>
                <c:pt idx="3">
                  <c:v>0</c:v>
                </c:pt>
                <c:pt idx="4">
                  <c:v>0</c:v>
                </c:pt>
              </c:numCache>
            </c:numRef>
          </c:val>
        </c:ser>
        <c:ser>
          <c:idx val="1"/>
          <c:order val="1"/>
          <c:tx>
            <c:strRef>
              <c:f>'evolució equipament'!$L$30</c:f>
              <c:strCache>
                <c:ptCount val="1"/>
                <c:pt idx="0">
                  <c:v>kWh tèrmics estalviats acumulats</c:v>
                </c:pt>
              </c:strCache>
            </c:strRef>
          </c:tx>
          <c:spPr>
            <a:solidFill>
              <a:srgbClr val="3366FF"/>
            </a:solidFill>
            <a:ln w="12700">
              <a:solidFill>
                <a:srgbClr val="000000"/>
              </a:solidFill>
              <a:prstDash val="solid"/>
            </a:ln>
          </c:spPr>
          <c:invertIfNegative val="0"/>
          <c:cat>
            <c:multiLvlStrRef>
              <c:f>'evolució equipament'!$A$31:$A$36</c:f>
            </c:multiLvlStrRef>
          </c:cat>
          <c:val>
            <c:numRef>
              <c:f>'evolució equipament'!$L$32:$L$36</c:f>
              <c:numCache>
                <c:formatCode>#,##0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overlap val="100"/>
        <c:axId val="207228288"/>
        <c:axId val="207287424"/>
      </c:barChart>
      <c:catAx>
        <c:axId val="207228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alibri"/>
                <a:ea typeface="Calibri"/>
                <a:cs typeface="Calibri"/>
              </a:defRPr>
            </a:pPr>
            <a:endParaRPr lang="ca-ES"/>
          </a:p>
        </c:txPr>
        <c:crossAx val="207287424"/>
        <c:crosses val="autoZero"/>
        <c:auto val="1"/>
        <c:lblAlgn val="ctr"/>
        <c:lblOffset val="100"/>
        <c:tickLblSkip val="1"/>
        <c:tickMarkSkip val="1"/>
        <c:noMultiLvlLbl val="0"/>
      </c:catAx>
      <c:valAx>
        <c:axId val="207287424"/>
        <c:scaling>
          <c:orientation val="minMax"/>
        </c:scaling>
        <c:delete val="0"/>
        <c:axPos val="l"/>
        <c:majorGridlines>
          <c:spPr>
            <a:ln w="12700">
              <a:solidFill>
                <a:srgbClr val="969696"/>
              </a:solidFill>
              <a:prstDash val="sysDash"/>
            </a:ln>
          </c:spPr>
        </c:majorGridlines>
        <c:title>
          <c:tx>
            <c:rich>
              <a:bodyPr/>
              <a:lstStyle/>
              <a:p>
                <a:pPr>
                  <a:defRPr sz="800" b="1" i="0" u="none" strike="noStrike" baseline="0">
                    <a:solidFill>
                      <a:srgbClr val="000000"/>
                    </a:solidFill>
                    <a:latin typeface="Calibri"/>
                    <a:ea typeface="Calibri"/>
                    <a:cs typeface="Calibri"/>
                  </a:defRPr>
                </a:pPr>
                <a:r>
                  <a:rPr lang="ca-ES"/>
                  <a:t>kWh/m2</a:t>
                </a:r>
              </a:p>
            </c:rich>
          </c:tx>
          <c:layout>
            <c:manualLayout>
              <c:xMode val="edge"/>
              <c:yMode val="edge"/>
              <c:x val="2.1653564120136526E-2"/>
              <c:y val="0.474402730375426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alibri"/>
                <a:ea typeface="Calibri"/>
                <a:cs typeface="Calibri"/>
              </a:defRPr>
            </a:pPr>
            <a:endParaRPr lang="ca-ES"/>
          </a:p>
        </c:txPr>
        <c:crossAx val="207228288"/>
        <c:crosses val="autoZero"/>
        <c:crossBetween val="between"/>
      </c:valAx>
      <c:spPr>
        <a:noFill/>
        <a:ln w="25400">
          <a:noFill/>
        </a:ln>
      </c:spPr>
    </c:plotArea>
    <c:legend>
      <c:legendPos val="r"/>
      <c:layout>
        <c:manualLayout>
          <c:xMode val="edge"/>
          <c:yMode val="edge"/>
          <c:x val="0.5393705971743098"/>
          <c:y val="4.0955631399317405E-2"/>
          <c:w val="0.43897679989004051"/>
          <c:h val="0.1228668941979522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Calibri"/>
              <a:ea typeface="Calibri"/>
              <a:cs typeface="Calibri"/>
            </a:defRPr>
          </a:pPr>
          <a:endParaRPr lang="ca-E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Calibri"/>
          <a:ea typeface="Calibri"/>
          <a:cs typeface="Calibri"/>
        </a:defRPr>
      </a:pPr>
      <a:endParaRPr lang="ca-ES"/>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246062</xdr:colOff>
      <xdr:row>2</xdr:row>
      <xdr:rowOff>31750</xdr:rowOff>
    </xdr:from>
    <xdr:to>
      <xdr:col>3</xdr:col>
      <xdr:colOff>469010</xdr:colOff>
      <xdr:row>6</xdr:row>
      <xdr:rowOff>116078</xdr:rowOff>
    </xdr:to>
    <xdr:pic>
      <xdr:nvPicPr>
        <xdr:cNvPr id="2" name="Imat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062" y="349250"/>
          <a:ext cx="2231136" cy="719328"/>
        </a:xfrm>
        <a:prstGeom prst="rect">
          <a:avLst/>
        </a:prstGeom>
      </xdr:spPr>
    </xdr:pic>
    <xdr:clientData/>
  </xdr:twoCellAnchor>
  <xdr:twoCellAnchor editAs="oneCell">
    <xdr:from>
      <xdr:col>8</xdr:col>
      <xdr:colOff>404813</xdr:colOff>
      <xdr:row>0</xdr:row>
      <xdr:rowOff>7937</xdr:rowOff>
    </xdr:from>
    <xdr:to>
      <xdr:col>11</xdr:col>
      <xdr:colOff>158751</xdr:colOff>
      <xdr:row>10</xdr:row>
      <xdr:rowOff>13017</xdr:rowOff>
    </xdr:to>
    <xdr:pic>
      <xdr:nvPicPr>
        <xdr:cNvPr id="3" name="Imatg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23001" y="7937"/>
          <a:ext cx="2095500" cy="15925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190500</xdr:colOff>
      <xdr:row>20</xdr:row>
      <xdr:rowOff>28575</xdr:rowOff>
    </xdr:from>
    <xdr:to>
      <xdr:col>11</xdr:col>
      <xdr:colOff>38100</xdr:colOff>
      <xdr:row>32</xdr:row>
      <xdr:rowOff>38100</xdr:rowOff>
    </xdr:to>
    <xdr:grpSp>
      <xdr:nvGrpSpPr>
        <xdr:cNvPr id="3076" name="Group 4"/>
        <xdr:cNvGrpSpPr>
          <a:grpSpLocks/>
        </xdr:cNvGrpSpPr>
      </xdr:nvGrpSpPr>
      <xdr:grpSpPr bwMode="auto">
        <a:xfrm>
          <a:off x="2638425" y="4629150"/>
          <a:ext cx="5943600" cy="2486025"/>
          <a:chOff x="364" y="270"/>
          <a:chExt cx="684" cy="288"/>
        </a:xfrm>
      </xdr:grpSpPr>
      <xdr:pic>
        <xdr:nvPicPr>
          <xdr:cNvPr id="307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1075" t="23132" r="22148" b="39375"/>
          <a:stretch>
            <a:fillRect/>
          </a:stretch>
        </xdr:blipFill>
        <xdr:spPr bwMode="auto">
          <a:xfrm>
            <a:off x="364" y="270"/>
            <a:ext cx="684" cy="288"/>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3074" name="AutoShape 2"/>
          <xdr:cNvSpPr>
            <a:spLocks noChangeArrowheads="1"/>
          </xdr:cNvSpPr>
        </xdr:nvSpPr>
        <xdr:spPr bwMode="auto">
          <a:xfrm>
            <a:off x="735" y="312"/>
            <a:ext cx="90" cy="48"/>
          </a:xfrm>
          <a:prstGeom prst="wedgeRectCallout">
            <a:avLst>
              <a:gd name="adj1" fmla="val 34444"/>
              <a:gd name="adj2" fmla="val 13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ca-ES" sz="900" b="0" i="0" u="none" strike="noStrike" baseline="0">
                <a:solidFill>
                  <a:srgbClr val="000000"/>
                </a:solidFill>
                <a:latin typeface="Calibri"/>
              </a:rPr>
              <a:t>Per inserir imatge 6)</a:t>
            </a:r>
          </a:p>
        </xdr:txBody>
      </xdr:sp>
      <xdr:sp macro="" textlink="">
        <xdr:nvSpPr>
          <xdr:cNvPr id="3075" name="AutoShape 3"/>
          <xdr:cNvSpPr>
            <a:spLocks noChangeArrowheads="1"/>
          </xdr:cNvSpPr>
        </xdr:nvSpPr>
        <xdr:spPr bwMode="auto">
          <a:xfrm>
            <a:off x="835" y="314"/>
            <a:ext cx="104" cy="48"/>
          </a:xfrm>
          <a:prstGeom prst="wedgeRectCallout">
            <a:avLst>
              <a:gd name="adj1" fmla="val -51921"/>
              <a:gd name="adj2" fmla="val 1229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ca-ES" sz="900" b="0" i="0" u="none" strike="noStrike" baseline="0">
                <a:solidFill>
                  <a:srgbClr val="000000"/>
                </a:solidFill>
                <a:latin typeface="Calibri"/>
              </a:rPr>
              <a:t>Per modificar imatge 7)</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447675</xdr:colOff>
      <xdr:row>0</xdr:row>
      <xdr:rowOff>123825</xdr:rowOff>
    </xdr:from>
    <xdr:to>
      <xdr:col>12</xdr:col>
      <xdr:colOff>142875</xdr:colOff>
      <xdr:row>4</xdr:row>
      <xdr:rowOff>28575</xdr:rowOff>
    </xdr:to>
    <xdr:pic macro="[0]!imprimir">
      <xdr:nvPicPr>
        <xdr:cNvPr id="1071" name="Picture 9" descr="impresor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6350" y="123825"/>
          <a:ext cx="457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18</xdr:row>
      <xdr:rowOff>11204</xdr:rowOff>
    </xdr:from>
    <xdr:to>
      <xdr:col>10</xdr:col>
      <xdr:colOff>11207</xdr:colOff>
      <xdr:row>22</xdr:row>
      <xdr:rowOff>179293</xdr:rowOff>
    </xdr:to>
    <xdr:sp macro="" textlink="">
      <xdr:nvSpPr>
        <xdr:cNvPr id="2" name="Rectangle 1"/>
        <xdr:cNvSpPr/>
      </xdr:nvSpPr>
      <xdr:spPr>
        <a:xfrm>
          <a:off x="0" y="2510116"/>
          <a:ext cx="8359589" cy="1098177"/>
        </a:xfrm>
        <a:prstGeom prst="rect">
          <a:avLst/>
        </a:prstGeom>
        <a:solidFill>
          <a:schemeClr val="bg1"/>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ca-E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304800</xdr:colOff>
      <xdr:row>1</xdr:row>
      <xdr:rowOff>0</xdr:rowOff>
    </xdr:from>
    <xdr:to>
      <xdr:col>6</xdr:col>
      <xdr:colOff>400050</xdr:colOff>
      <xdr:row>18</xdr:row>
      <xdr:rowOff>19050</xdr:rowOff>
    </xdr:to>
    <xdr:graphicFrame macro="">
      <xdr:nvGraphicFramePr>
        <xdr:cNvPr id="8193" name="Gràfic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542925</xdr:colOff>
      <xdr:row>1</xdr:row>
      <xdr:rowOff>0</xdr:rowOff>
    </xdr:from>
    <xdr:to>
      <xdr:col>12</xdr:col>
      <xdr:colOff>647700</xdr:colOff>
      <xdr:row>18</xdr:row>
      <xdr:rowOff>28575</xdr:rowOff>
    </xdr:to>
    <xdr:graphicFrame macro="">
      <xdr:nvGraphicFramePr>
        <xdr:cNvPr id="8194" name="Gràfic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276225</xdr:colOff>
      <xdr:row>19</xdr:row>
      <xdr:rowOff>9525</xdr:rowOff>
    </xdr:from>
    <xdr:to>
      <xdr:col>6</xdr:col>
      <xdr:colOff>381000</xdr:colOff>
      <xdr:row>36</xdr:row>
      <xdr:rowOff>38100</xdr:rowOff>
    </xdr:to>
    <xdr:graphicFrame macro="">
      <xdr:nvGraphicFramePr>
        <xdr:cNvPr id="8195" name="Gràfic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523875</xdr:colOff>
      <xdr:row>37</xdr:row>
      <xdr:rowOff>28575</xdr:rowOff>
    </xdr:from>
    <xdr:to>
      <xdr:col>12</xdr:col>
      <xdr:colOff>638175</xdr:colOff>
      <xdr:row>54</xdr:row>
      <xdr:rowOff>66675</xdr:rowOff>
    </xdr:to>
    <xdr:graphicFrame macro="">
      <xdr:nvGraphicFramePr>
        <xdr:cNvPr id="8196" name="Gràfic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219075</xdr:colOff>
      <xdr:row>37</xdr:row>
      <xdr:rowOff>19050</xdr:rowOff>
    </xdr:from>
    <xdr:to>
      <xdr:col>6</xdr:col>
      <xdr:colOff>342900</xdr:colOff>
      <xdr:row>54</xdr:row>
      <xdr:rowOff>66675</xdr:rowOff>
    </xdr:to>
    <xdr:graphicFrame macro="">
      <xdr:nvGraphicFramePr>
        <xdr:cNvPr id="8197" name="Gràfic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571500</xdr:colOff>
      <xdr:row>19</xdr:row>
      <xdr:rowOff>47625</xdr:rowOff>
    </xdr:from>
    <xdr:to>
      <xdr:col>12</xdr:col>
      <xdr:colOff>676275</xdr:colOff>
      <xdr:row>36</xdr:row>
      <xdr:rowOff>38100</xdr:rowOff>
    </xdr:to>
    <xdr:graphicFrame macro="">
      <xdr:nvGraphicFramePr>
        <xdr:cNvPr id="8200" name="Gràfic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0</xdr:colOff>
      <xdr:row>19</xdr:row>
      <xdr:rowOff>66675</xdr:rowOff>
    </xdr:from>
    <xdr:to>
      <xdr:col>19</xdr:col>
      <xdr:colOff>266700</xdr:colOff>
      <xdr:row>36</xdr:row>
      <xdr:rowOff>104775</xdr:rowOff>
    </xdr:to>
    <xdr:graphicFrame macro="">
      <xdr:nvGraphicFramePr>
        <xdr:cNvPr id="8202" name="Gràfic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SMA/Tecnics/PAES/Bases%20de%20dades/Buidat%20VAE%20i%20excels/comparador%20consums%20equipaments/graus%20dia/graus%20dia%2021_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icipis"/>
      <sheetName val="EM"/>
      <sheetName val="2007"/>
      <sheetName val="2008"/>
      <sheetName val="2009"/>
      <sheetName val="2010"/>
      <sheetName val="2011"/>
      <sheetName val="2012"/>
      <sheetName val="2013"/>
      <sheetName val="2014"/>
      <sheetName val="2015"/>
      <sheetName val="2016"/>
      <sheetName val="2017"/>
      <sheetName val="2018"/>
      <sheetName val="llistes"/>
    </sheetNames>
    <sheetDataSet>
      <sheetData sheetId="0">
        <row r="1">
          <cell r="A1" t="str">
            <v>INE</v>
          </cell>
          <cell r="B1" t="str">
            <v>Nom</v>
          </cell>
          <cell r="C1" t="str">
            <v>alçada municipi</v>
          </cell>
          <cell r="D1" t="str">
            <v>Comarca</v>
          </cell>
          <cell r="E1" t="str">
            <v>Estació meteorològica de referència</v>
          </cell>
          <cell r="F1">
            <v>2007</v>
          </cell>
          <cell r="G1">
            <v>2008</v>
          </cell>
          <cell r="H1">
            <v>2009</v>
          </cell>
          <cell r="I1">
            <v>2010</v>
          </cell>
          <cell r="J1">
            <v>2011</v>
          </cell>
          <cell r="K1">
            <v>2012</v>
          </cell>
          <cell r="L1">
            <v>2013</v>
          </cell>
          <cell r="M1">
            <v>2014</v>
          </cell>
          <cell r="N1">
            <v>2015</v>
          </cell>
        </row>
        <row r="2">
          <cell r="A2">
            <v>8001</v>
          </cell>
          <cell r="B2" t="str">
            <v>Abrera</v>
          </cell>
          <cell r="C2">
            <v>105</v>
          </cell>
          <cell r="D2" t="str">
            <v>Baix Llobregat</v>
          </cell>
          <cell r="E2" t="str">
            <v>Vallirana</v>
          </cell>
          <cell r="F2">
            <v>205.90000000000009</v>
          </cell>
          <cell r="G2">
            <v>227.90000000000012</v>
          </cell>
          <cell r="H2">
            <v>319.10000000000014</v>
          </cell>
          <cell r="I2">
            <v>298.39999999999998</v>
          </cell>
          <cell r="J2">
            <v>223.70000000000007</v>
          </cell>
          <cell r="K2">
            <v>355.4</v>
          </cell>
          <cell r="L2">
            <v>279.69999999999987</v>
          </cell>
          <cell r="M2">
            <v>249.39999999999998</v>
          </cell>
          <cell r="N2">
            <v>376.20000000000005</v>
          </cell>
        </row>
        <row r="3">
          <cell r="A3">
            <v>8002</v>
          </cell>
          <cell r="B3" t="str">
            <v>Aguilar de Segarra</v>
          </cell>
          <cell r="C3">
            <v>480</v>
          </cell>
          <cell r="D3" t="str">
            <v>Bages</v>
          </cell>
          <cell r="E3" t="str">
            <v>Castellnou del Bages</v>
          </cell>
          <cell r="F3">
            <v>107.30000000000001</v>
          </cell>
          <cell r="G3">
            <v>139.89999999999998</v>
          </cell>
          <cell r="H3">
            <v>227.9</v>
          </cell>
          <cell r="I3">
            <v>160.70000000000002</v>
          </cell>
          <cell r="J3">
            <v>147.1</v>
          </cell>
          <cell r="K3">
            <v>246.00000000000006</v>
          </cell>
          <cell r="L3">
            <v>146.5</v>
          </cell>
          <cell r="M3">
            <v>121.80000000000004</v>
          </cell>
          <cell r="N3">
            <v>263.30000000000013</v>
          </cell>
        </row>
        <row r="4">
          <cell r="A4">
            <v>8003</v>
          </cell>
          <cell r="B4" t="str">
            <v>Alella</v>
          </cell>
          <cell r="C4">
            <v>90</v>
          </cell>
          <cell r="D4" t="str">
            <v>Maresme</v>
          </cell>
          <cell r="E4" t="str">
            <v>Vilassar de Mar</v>
          </cell>
          <cell r="F4">
            <v>243.40000000000003</v>
          </cell>
          <cell r="G4">
            <v>268.60000000000002</v>
          </cell>
          <cell r="H4">
            <v>329.99999999999994</v>
          </cell>
          <cell r="I4">
            <v>302.79999999999995</v>
          </cell>
          <cell r="J4">
            <v>279.0999999999998</v>
          </cell>
          <cell r="K4">
            <v>331.59999999999997</v>
          </cell>
          <cell r="L4">
            <v>269.80000000000013</v>
          </cell>
          <cell r="M4">
            <v>239.1</v>
          </cell>
          <cell r="N4">
            <v>301.09999999999985</v>
          </cell>
        </row>
        <row r="5">
          <cell r="A5">
            <v>8004</v>
          </cell>
          <cell r="B5" t="str">
            <v>Alpens</v>
          </cell>
          <cell r="C5">
            <v>855</v>
          </cell>
          <cell r="D5" t="str">
            <v>Osona</v>
          </cell>
          <cell r="E5" t="str">
            <v>Perafita</v>
          </cell>
          <cell r="F5">
            <v>59.099999999999994</v>
          </cell>
          <cell r="G5">
            <v>61.8</v>
          </cell>
          <cell r="H5">
            <v>94.399999999999991</v>
          </cell>
          <cell r="I5">
            <v>63.7</v>
          </cell>
          <cell r="J5">
            <v>45.800000000000011</v>
          </cell>
          <cell r="K5">
            <v>130.70000000000002</v>
          </cell>
          <cell r="L5">
            <v>36.4</v>
          </cell>
          <cell r="M5">
            <v>20.500000000000004</v>
          </cell>
          <cell r="N5">
            <v>130.19999999999996</v>
          </cell>
        </row>
        <row r="6">
          <cell r="A6">
            <v>8005</v>
          </cell>
          <cell r="B6" t="str">
            <v>l'Ametlla del Vallès</v>
          </cell>
          <cell r="C6">
            <v>281</v>
          </cell>
          <cell r="D6" t="str">
            <v>Vallès Oriental</v>
          </cell>
          <cell r="E6" t="str">
            <v>Caldes de Montbui</v>
          </cell>
          <cell r="F6">
            <v>234.1</v>
          </cell>
          <cell r="G6">
            <v>257.39999999999998</v>
          </cell>
          <cell r="H6">
            <v>299.3</v>
          </cell>
          <cell r="I6">
            <v>244.29999999999993</v>
          </cell>
          <cell r="J6">
            <v>168.99999999999997</v>
          </cell>
          <cell r="K6">
            <v>255.49999999999989</v>
          </cell>
          <cell r="L6">
            <v>196.09999999999997</v>
          </cell>
          <cell r="M6">
            <v>189.7</v>
          </cell>
          <cell r="N6">
            <v>280.40000000000003</v>
          </cell>
        </row>
        <row r="7">
          <cell r="A7">
            <v>8006</v>
          </cell>
          <cell r="B7" t="str">
            <v>Arenys de Mar</v>
          </cell>
          <cell r="C7">
            <v>10</v>
          </cell>
          <cell r="D7" t="str">
            <v>Maresme</v>
          </cell>
          <cell r="E7" t="str">
            <v>Vilassar de Mar</v>
          </cell>
          <cell r="F7">
            <v>243.40000000000003</v>
          </cell>
          <cell r="G7">
            <v>268.60000000000002</v>
          </cell>
          <cell r="H7">
            <v>329.99999999999994</v>
          </cell>
          <cell r="I7">
            <v>302.79999999999995</v>
          </cell>
          <cell r="J7">
            <v>279.0999999999998</v>
          </cell>
          <cell r="K7">
            <v>331.59999999999997</v>
          </cell>
          <cell r="L7">
            <v>269.80000000000013</v>
          </cell>
          <cell r="M7">
            <v>239.1</v>
          </cell>
          <cell r="N7">
            <v>301.09999999999985</v>
          </cell>
        </row>
        <row r="8">
          <cell r="A8">
            <v>8007</v>
          </cell>
          <cell r="B8" t="str">
            <v>Arenys de Munt</v>
          </cell>
          <cell r="C8">
            <v>121</v>
          </cell>
          <cell r="D8" t="str">
            <v>Maresme</v>
          </cell>
          <cell r="E8" t="str">
            <v>Cabrils</v>
          </cell>
          <cell r="F8">
            <v>245.29999999999998</v>
          </cell>
          <cell r="G8">
            <v>278.30000000000013</v>
          </cell>
          <cell r="H8">
            <v>313.2999999999999</v>
          </cell>
          <cell r="I8">
            <v>299.10000000000002</v>
          </cell>
          <cell r="J8">
            <v>242.1999999999999</v>
          </cell>
          <cell r="K8">
            <v>285.10000000000019</v>
          </cell>
          <cell r="L8">
            <v>233.89999999999989</v>
          </cell>
          <cell r="M8">
            <v>206.39999999999989</v>
          </cell>
          <cell r="N8">
            <v>301.09999999999985</v>
          </cell>
        </row>
        <row r="9">
          <cell r="A9">
            <v>8008</v>
          </cell>
          <cell r="B9" t="str">
            <v>Argençola</v>
          </cell>
          <cell r="C9">
            <v>716</v>
          </cell>
          <cell r="D9" t="str">
            <v>Anoia</v>
          </cell>
          <cell r="E9" t="str">
            <v>Òdena</v>
          </cell>
          <cell r="F9">
            <v>149.70000000000002</v>
          </cell>
          <cell r="G9">
            <v>201.59999999999994</v>
          </cell>
          <cell r="H9">
            <v>212.6</v>
          </cell>
          <cell r="I9">
            <v>165.20000000000002</v>
          </cell>
          <cell r="J9">
            <v>149.10000000000002</v>
          </cell>
          <cell r="K9">
            <v>217.9</v>
          </cell>
          <cell r="L9">
            <v>135.49999999999997</v>
          </cell>
          <cell r="M9">
            <v>138.10000000000002</v>
          </cell>
          <cell r="N9">
            <v>257.39999999999998</v>
          </cell>
        </row>
        <row r="10">
          <cell r="A10">
            <v>8009</v>
          </cell>
          <cell r="B10" t="str">
            <v>Argentona</v>
          </cell>
          <cell r="C10">
            <v>88</v>
          </cell>
          <cell r="D10" t="str">
            <v>Maresme</v>
          </cell>
          <cell r="E10" t="str">
            <v>Cabrils</v>
          </cell>
          <cell r="F10">
            <v>245.29999999999998</v>
          </cell>
          <cell r="G10">
            <v>278.30000000000013</v>
          </cell>
          <cell r="H10">
            <v>313.2999999999999</v>
          </cell>
          <cell r="I10">
            <v>299.10000000000002</v>
          </cell>
          <cell r="J10">
            <v>242.1999999999999</v>
          </cell>
          <cell r="K10">
            <v>285.10000000000019</v>
          </cell>
          <cell r="L10">
            <v>233.89999999999989</v>
          </cell>
          <cell r="M10">
            <v>206.39999999999989</v>
          </cell>
          <cell r="N10">
            <v>301.09999999999985</v>
          </cell>
        </row>
        <row r="11">
          <cell r="A11">
            <v>8010</v>
          </cell>
          <cell r="B11" t="str">
            <v>Artés</v>
          </cell>
          <cell r="C11">
            <v>316</v>
          </cell>
          <cell r="D11" t="str">
            <v>Bages</v>
          </cell>
          <cell r="E11" t="str">
            <v>Artés</v>
          </cell>
          <cell r="F11">
            <v>183.40000000000006</v>
          </cell>
          <cell r="G11">
            <v>215.29999999999995</v>
          </cell>
          <cell r="H11">
            <v>278.30000000000013</v>
          </cell>
          <cell r="I11">
            <v>181.69999999999996</v>
          </cell>
          <cell r="J11">
            <v>192.89999999999984</v>
          </cell>
          <cell r="K11">
            <v>272.90000000000003</v>
          </cell>
          <cell r="L11">
            <v>160.70000000000002</v>
          </cell>
          <cell r="M11">
            <v>140.09999999999997</v>
          </cell>
          <cell r="N11">
            <v>305.80000000000007</v>
          </cell>
        </row>
        <row r="12">
          <cell r="A12">
            <v>8011</v>
          </cell>
          <cell r="B12" t="str">
            <v>Avià</v>
          </cell>
          <cell r="C12">
            <v>677</v>
          </cell>
          <cell r="D12" t="str">
            <v>Berguedà</v>
          </cell>
          <cell r="E12" t="str">
            <v>La Quar</v>
          </cell>
          <cell r="F12">
            <v>55.699999999999996</v>
          </cell>
          <cell r="G12">
            <v>39</v>
          </cell>
          <cell r="H12">
            <v>101.1</v>
          </cell>
          <cell r="I12">
            <v>48.200000000000017</v>
          </cell>
          <cell r="J12">
            <v>42</v>
          </cell>
          <cell r="K12">
            <v>134.29999999999998</v>
          </cell>
          <cell r="L12">
            <v>47.600000000000009</v>
          </cell>
          <cell r="M12">
            <v>24.400000000000002</v>
          </cell>
          <cell r="N12">
            <v>149.69999999999996</v>
          </cell>
        </row>
        <row r="13">
          <cell r="A13">
            <v>8012</v>
          </cell>
          <cell r="B13" t="str">
            <v>Avinyó</v>
          </cell>
          <cell r="C13">
            <v>353</v>
          </cell>
          <cell r="D13" t="str">
            <v>Bages</v>
          </cell>
          <cell r="E13" t="str">
            <v>Artés</v>
          </cell>
          <cell r="F13">
            <v>183.40000000000006</v>
          </cell>
          <cell r="G13">
            <v>215.29999999999995</v>
          </cell>
          <cell r="H13">
            <v>278.30000000000013</v>
          </cell>
          <cell r="I13">
            <v>181.69999999999996</v>
          </cell>
          <cell r="J13">
            <v>192.89999999999984</v>
          </cell>
          <cell r="K13">
            <v>272.90000000000003</v>
          </cell>
          <cell r="L13">
            <v>160.70000000000002</v>
          </cell>
          <cell r="M13">
            <v>140.09999999999997</v>
          </cell>
          <cell r="N13">
            <v>305.80000000000007</v>
          </cell>
        </row>
        <row r="14">
          <cell r="A14">
            <v>8013</v>
          </cell>
          <cell r="B14" t="str">
            <v>Avinyonet del Penedès</v>
          </cell>
          <cell r="C14">
            <v>280</v>
          </cell>
          <cell r="D14" t="str">
            <v>Alt Penedès</v>
          </cell>
          <cell r="E14" t="str">
            <v>la Granada</v>
          </cell>
          <cell r="F14">
            <v>137.69999999999999</v>
          </cell>
          <cell r="G14">
            <v>190.2999999999999</v>
          </cell>
          <cell r="H14">
            <v>260.60000000000008</v>
          </cell>
          <cell r="I14">
            <v>205.70000000000007</v>
          </cell>
          <cell r="J14">
            <v>137.30000000000004</v>
          </cell>
          <cell r="K14">
            <v>206.6</v>
          </cell>
          <cell r="L14">
            <v>156.79999999999995</v>
          </cell>
          <cell r="M14">
            <v>157.30000000000004</v>
          </cell>
          <cell r="N14">
            <v>246.89999999999998</v>
          </cell>
        </row>
        <row r="15">
          <cell r="A15">
            <v>8014</v>
          </cell>
          <cell r="B15" t="str">
            <v>Aiguafreda</v>
          </cell>
          <cell r="C15">
            <v>404</v>
          </cell>
          <cell r="D15" t="str">
            <v>Vallès Oriental</v>
          </cell>
          <cell r="E15" t="str">
            <v>Caldes de Montbui</v>
          </cell>
          <cell r="F15">
            <v>234.1</v>
          </cell>
          <cell r="G15">
            <v>257.39999999999998</v>
          </cell>
          <cell r="H15">
            <v>299.3</v>
          </cell>
          <cell r="I15">
            <v>244.29999999999993</v>
          </cell>
          <cell r="J15">
            <v>168.99999999999997</v>
          </cell>
          <cell r="K15">
            <v>255.49999999999989</v>
          </cell>
          <cell r="L15">
            <v>196.09999999999997</v>
          </cell>
          <cell r="M15">
            <v>189.7</v>
          </cell>
          <cell r="N15">
            <v>280.40000000000003</v>
          </cell>
        </row>
        <row r="16">
          <cell r="A16">
            <v>8015</v>
          </cell>
          <cell r="B16" t="str">
            <v>Badalona</v>
          </cell>
          <cell r="C16">
            <v>6</v>
          </cell>
          <cell r="D16" t="str">
            <v>Barcelonès</v>
          </cell>
          <cell r="E16" t="str">
            <v>Badalona Museu</v>
          </cell>
          <cell r="F16">
            <v>213.59999999999997</v>
          </cell>
          <cell r="G16">
            <v>263.40000000000003</v>
          </cell>
          <cell r="H16">
            <v>314.79999999999995</v>
          </cell>
          <cell r="I16">
            <v>294.80000000000007</v>
          </cell>
          <cell r="J16">
            <v>260.09999999999997</v>
          </cell>
          <cell r="K16">
            <v>312.50000000000011</v>
          </cell>
          <cell r="L16">
            <v>265.3</v>
          </cell>
          <cell r="M16">
            <v>244.29999999999995</v>
          </cell>
          <cell r="N16">
            <v>330.5</v>
          </cell>
        </row>
        <row r="17">
          <cell r="A17">
            <v>8016</v>
          </cell>
          <cell r="B17" t="str">
            <v>Bagà</v>
          </cell>
          <cell r="C17">
            <v>785</v>
          </cell>
          <cell r="D17" t="str">
            <v>Berguedà</v>
          </cell>
          <cell r="E17" t="str">
            <v>Guardiola de Berguedà</v>
          </cell>
          <cell r="F17">
            <v>59.7</v>
          </cell>
          <cell r="G17">
            <v>60.39999999999997</v>
          </cell>
          <cell r="H17">
            <v>63.19999999999996</v>
          </cell>
          <cell r="I17">
            <v>30.20000000000001</v>
          </cell>
          <cell r="J17">
            <v>18.7</v>
          </cell>
          <cell r="K17">
            <v>83</v>
          </cell>
          <cell r="L17">
            <v>5.6999999999999957</v>
          </cell>
          <cell r="M17">
            <v>4.8000000000000007</v>
          </cell>
          <cell r="N17">
            <v>78.5</v>
          </cell>
        </row>
        <row r="18">
          <cell r="A18">
            <v>8017</v>
          </cell>
          <cell r="B18" t="str">
            <v>Balenyà</v>
          </cell>
          <cell r="C18">
            <v>587</v>
          </cell>
          <cell r="D18" t="str">
            <v>Osona</v>
          </cell>
          <cell r="E18" t="str">
            <v>Gurb</v>
          </cell>
          <cell r="F18">
            <v>90.499999999999972</v>
          </cell>
          <cell r="G18">
            <v>92.799999999999955</v>
          </cell>
          <cell r="H18">
            <v>141.20000000000002</v>
          </cell>
          <cell r="I18">
            <v>113.50000000000003</v>
          </cell>
          <cell r="J18">
            <v>88.999999999999972</v>
          </cell>
          <cell r="K18">
            <v>157.79999999999998</v>
          </cell>
          <cell r="L18">
            <v>50.500000000000007</v>
          </cell>
          <cell r="M18">
            <v>36.9</v>
          </cell>
          <cell r="N18">
            <v>159.49999999999997</v>
          </cell>
        </row>
        <row r="19">
          <cell r="A19">
            <v>8018</v>
          </cell>
          <cell r="B19" t="str">
            <v>Balsareny</v>
          </cell>
          <cell r="C19">
            <v>327</v>
          </cell>
          <cell r="D19" t="str">
            <v>Bages</v>
          </cell>
          <cell r="E19" t="str">
            <v>Artés</v>
          </cell>
          <cell r="F19">
            <v>183.40000000000006</v>
          </cell>
          <cell r="G19">
            <v>215.29999999999995</v>
          </cell>
          <cell r="H19">
            <v>278.30000000000013</v>
          </cell>
          <cell r="I19">
            <v>181.69999999999996</v>
          </cell>
          <cell r="J19">
            <v>192.89999999999984</v>
          </cell>
          <cell r="K19">
            <v>272.90000000000003</v>
          </cell>
          <cell r="L19">
            <v>160.70000000000002</v>
          </cell>
          <cell r="M19">
            <v>140.09999999999997</v>
          </cell>
          <cell r="N19">
            <v>305.80000000000007</v>
          </cell>
        </row>
        <row r="20">
          <cell r="A20">
            <v>8019</v>
          </cell>
          <cell r="B20" t="str">
            <v>Barcelona</v>
          </cell>
          <cell r="C20">
            <v>13</v>
          </cell>
          <cell r="D20" t="str">
            <v>Barcelonès</v>
          </cell>
          <cell r="E20" t="str">
            <v>Barcelona Zoo</v>
          </cell>
          <cell r="F20">
            <v>292.00000000000006</v>
          </cell>
          <cell r="G20">
            <v>371.20000000000005</v>
          </cell>
          <cell r="H20">
            <v>419.59999999999991</v>
          </cell>
          <cell r="I20">
            <v>415.60000000000008</v>
          </cell>
          <cell r="J20">
            <v>276</v>
          </cell>
          <cell r="K20">
            <v>352.9000000000002</v>
          </cell>
          <cell r="L20">
            <v>309.60000000000014</v>
          </cell>
          <cell r="M20">
            <v>279.60000000000008</v>
          </cell>
          <cell r="N20">
            <v>372.19999999999993</v>
          </cell>
        </row>
        <row r="21">
          <cell r="A21">
            <v>8020</v>
          </cell>
          <cell r="B21" t="str">
            <v>Begues</v>
          </cell>
          <cell r="C21">
            <v>399</v>
          </cell>
          <cell r="D21" t="str">
            <v>Baix Llobregat</v>
          </cell>
          <cell r="E21" t="str">
            <v>Begues</v>
          </cell>
          <cell r="F21">
            <v>41</v>
          </cell>
          <cell r="G21">
            <v>56.90000000000002</v>
          </cell>
          <cell r="H21">
            <v>123.89999999999996</v>
          </cell>
          <cell r="I21">
            <v>81.400000000000006</v>
          </cell>
          <cell r="J21">
            <v>61.500000000000014</v>
          </cell>
          <cell r="K21">
            <v>120.90000000000003</v>
          </cell>
          <cell r="L21">
            <v>93.399999999999991</v>
          </cell>
          <cell r="M21">
            <v>63.900000000000006</v>
          </cell>
          <cell r="N21">
            <v>136.10000000000002</v>
          </cell>
        </row>
        <row r="22">
          <cell r="A22">
            <v>8021</v>
          </cell>
          <cell r="B22" t="str">
            <v>Bellprat</v>
          </cell>
          <cell r="C22">
            <v>653</v>
          </cell>
          <cell r="D22" t="str">
            <v>Anoia</v>
          </cell>
          <cell r="E22" t="str">
            <v>Òdena</v>
          </cell>
          <cell r="F22">
            <v>149.70000000000002</v>
          </cell>
          <cell r="G22">
            <v>201.59999999999994</v>
          </cell>
          <cell r="H22">
            <v>212.6</v>
          </cell>
          <cell r="I22">
            <v>165.20000000000002</v>
          </cell>
          <cell r="J22">
            <v>149.10000000000002</v>
          </cell>
          <cell r="K22">
            <v>217.9</v>
          </cell>
          <cell r="L22">
            <v>135.49999999999997</v>
          </cell>
          <cell r="M22">
            <v>138.10000000000002</v>
          </cell>
          <cell r="N22">
            <v>257.39999999999998</v>
          </cell>
        </row>
        <row r="23">
          <cell r="A23">
            <v>8022</v>
          </cell>
          <cell r="B23" t="str">
            <v>Berga</v>
          </cell>
          <cell r="C23">
            <v>704</v>
          </cell>
          <cell r="D23" t="str">
            <v>Berguedà</v>
          </cell>
          <cell r="E23" t="str">
            <v>Guardiola de Berguedà</v>
          </cell>
          <cell r="F23">
            <v>59.7</v>
          </cell>
          <cell r="G23">
            <v>60.39999999999997</v>
          </cell>
          <cell r="H23">
            <v>63.19999999999996</v>
          </cell>
          <cell r="I23">
            <v>30.20000000000001</v>
          </cell>
          <cell r="J23">
            <v>18.7</v>
          </cell>
          <cell r="K23">
            <v>83</v>
          </cell>
          <cell r="L23">
            <v>5.6999999999999957</v>
          </cell>
          <cell r="M23">
            <v>4.8000000000000007</v>
          </cell>
          <cell r="N23">
            <v>78.5</v>
          </cell>
        </row>
        <row r="24">
          <cell r="A24">
            <v>8023</v>
          </cell>
          <cell r="B24" t="str">
            <v>Bigues i Riells</v>
          </cell>
          <cell r="C24">
            <v>307</v>
          </cell>
          <cell r="D24" t="str">
            <v>Vallès Oriental</v>
          </cell>
          <cell r="E24" t="str">
            <v>Caldes de Montbui</v>
          </cell>
          <cell r="F24">
            <v>234.1</v>
          </cell>
          <cell r="G24">
            <v>257.39999999999998</v>
          </cell>
          <cell r="H24">
            <v>299.3</v>
          </cell>
          <cell r="I24">
            <v>244.29999999999993</v>
          </cell>
          <cell r="J24">
            <v>168.99999999999997</v>
          </cell>
          <cell r="K24">
            <v>255.49999999999989</v>
          </cell>
          <cell r="L24">
            <v>196.09999999999997</v>
          </cell>
          <cell r="M24">
            <v>189.7</v>
          </cell>
          <cell r="N24">
            <v>280.40000000000003</v>
          </cell>
        </row>
        <row r="25">
          <cell r="A25">
            <v>8024</v>
          </cell>
          <cell r="B25" t="str">
            <v>Borredà</v>
          </cell>
          <cell r="C25">
            <v>854</v>
          </cell>
          <cell r="D25" t="str">
            <v>Berguedà</v>
          </cell>
          <cell r="E25" t="str">
            <v>La Quar</v>
          </cell>
          <cell r="F25">
            <v>55.699999999999996</v>
          </cell>
          <cell r="G25">
            <v>39</v>
          </cell>
          <cell r="H25">
            <v>101.1</v>
          </cell>
          <cell r="I25">
            <v>48.200000000000017</v>
          </cell>
          <cell r="J25">
            <v>42</v>
          </cell>
          <cell r="K25">
            <v>134.29999999999998</v>
          </cell>
          <cell r="L25">
            <v>47.600000000000009</v>
          </cell>
          <cell r="M25">
            <v>24.400000000000002</v>
          </cell>
          <cell r="N25">
            <v>149.69999999999996</v>
          </cell>
        </row>
        <row r="26">
          <cell r="A26">
            <v>8025</v>
          </cell>
          <cell r="B26" t="str">
            <v>el Bruc</v>
          </cell>
          <cell r="C26">
            <v>489</v>
          </cell>
          <cell r="D26" t="str">
            <v>Anoia</v>
          </cell>
          <cell r="E26" t="str">
            <v>els Hostalets de Pierola</v>
          </cell>
          <cell r="F26">
            <v>157.10000000000002</v>
          </cell>
          <cell r="G26">
            <v>200.69999999999996</v>
          </cell>
          <cell r="H26">
            <v>260.10000000000002</v>
          </cell>
          <cell r="I26">
            <v>192.59999999999994</v>
          </cell>
          <cell r="J26">
            <v>197.29999999999995</v>
          </cell>
          <cell r="K26">
            <v>272.80000000000007</v>
          </cell>
          <cell r="L26">
            <v>220.09999999999991</v>
          </cell>
          <cell r="M26">
            <v>190</v>
          </cell>
          <cell r="N26">
            <v>308.19999999999993</v>
          </cell>
        </row>
        <row r="27">
          <cell r="A27">
            <v>8026</v>
          </cell>
          <cell r="B27" t="str">
            <v>el Brull</v>
          </cell>
          <cell r="C27">
            <v>843</v>
          </cell>
          <cell r="D27" t="str">
            <v>Osona</v>
          </cell>
          <cell r="E27" t="str">
            <v>Muntanyola</v>
          </cell>
          <cell r="F27">
            <v>67.500000000000014</v>
          </cell>
          <cell r="G27">
            <v>83.5</v>
          </cell>
          <cell r="H27">
            <v>135.70000000000002</v>
          </cell>
          <cell r="I27">
            <v>85.700000000000017</v>
          </cell>
          <cell r="J27">
            <v>56.099999999999987</v>
          </cell>
          <cell r="K27">
            <v>141.80000000000004</v>
          </cell>
          <cell r="L27">
            <v>50.500000000000014</v>
          </cell>
          <cell r="M27">
            <v>23.400000000000002</v>
          </cell>
          <cell r="N27">
            <v>146.70000000000002</v>
          </cell>
        </row>
        <row r="28">
          <cell r="A28">
            <v>8027</v>
          </cell>
          <cell r="B28" t="str">
            <v>les Cabanyes</v>
          </cell>
          <cell r="C28">
            <v>252</v>
          </cell>
          <cell r="D28" t="str">
            <v>Alt Penedès</v>
          </cell>
          <cell r="E28" t="str">
            <v>La Granada</v>
          </cell>
          <cell r="F28">
            <v>137.69999999999999</v>
          </cell>
          <cell r="G28">
            <v>190.2999999999999</v>
          </cell>
          <cell r="H28">
            <v>260.60000000000008</v>
          </cell>
          <cell r="I28">
            <v>205.70000000000007</v>
          </cell>
          <cell r="J28">
            <v>137.30000000000004</v>
          </cell>
          <cell r="K28">
            <v>206.6</v>
          </cell>
          <cell r="L28">
            <v>156.79999999999995</v>
          </cell>
          <cell r="M28">
            <v>157.30000000000004</v>
          </cell>
          <cell r="N28">
            <v>246.89999999999998</v>
          </cell>
        </row>
        <row r="29">
          <cell r="A29">
            <v>8028</v>
          </cell>
          <cell r="B29" t="str">
            <v>Cabrera d'Anoia</v>
          </cell>
          <cell r="C29">
            <v>299</v>
          </cell>
          <cell r="D29" t="str">
            <v>Anoia</v>
          </cell>
          <cell r="E29" t="str">
            <v>Canaletes</v>
          </cell>
          <cell r="F29">
            <v>123.20000000000002</v>
          </cell>
          <cell r="G29">
            <v>157.69999999999999</v>
          </cell>
          <cell r="H29">
            <v>218.20000000000005</v>
          </cell>
          <cell r="I29">
            <v>160.6</v>
          </cell>
          <cell r="J29">
            <v>133.10000000000002</v>
          </cell>
          <cell r="K29">
            <v>190.10000000000005</v>
          </cell>
          <cell r="L29">
            <v>132.59999999999997</v>
          </cell>
          <cell r="M29">
            <v>126.09999999999994</v>
          </cell>
          <cell r="N29">
            <v>222.20000000000005</v>
          </cell>
        </row>
        <row r="30">
          <cell r="A30">
            <v>8029</v>
          </cell>
          <cell r="B30" t="str">
            <v>Cabrera de Mar</v>
          </cell>
          <cell r="C30">
            <v>104</v>
          </cell>
          <cell r="D30" t="str">
            <v>Maresme</v>
          </cell>
          <cell r="E30" t="str">
            <v>Vilassar de Mar</v>
          </cell>
          <cell r="F30">
            <v>243.40000000000003</v>
          </cell>
          <cell r="G30">
            <v>268.60000000000002</v>
          </cell>
          <cell r="H30">
            <v>329.99999999999994</v>
          </cell>
          <cell r="I30">
            <v>302.79999999999995</v>
          </cell>
          <cell r="J30">
            <v>279.0999999999998</v>
          </cell>
          <cell r="K30">
            <v>331.59999999999997</v>
          </cell>
          <cell r="L30">
            <v>269.80000000000013</v>
          </cell>
          <cell r="M30">
            <v>239.1</v>
          </cell>
          <cell r="N30">
            <v>301.09999999999985</v>
          </cell>
        </row>
        <row r="31">
          <cell r="A31">
            <v>8030</v>
          </cell>
          <cell r="B31" t="str">
            <v>Cabrils</v>
          </cell>
          <cell r="C31">
            <v>147</v>
          </cell>
          <cell r="D31" t="str">
            <v>Maresme</v>
          </cell>
          <cell r="E31" t="str">
            <v>Cabrils</v>
          </cell>
          <cell r="F31">
            <v>245.29999999999998</v>
          </cell>
          <cell r="G31">
            <v>278.30000000000013</v>
          </cell>
          <cell r="H31">
            <v>313.2999999999999</v>
          </cell>
          <cell r="I31">
            <v>299.10000000000002</v>
          </cell>
          <cell r="J31">
            <v>242.1999999999999</v>
          </cell>
          <cell r="K31">
            <v>285.10000000000019</v>
          </cell>
          <cell r="L31">
            <v>233.89999999999989</v>
          </cell>
          <cell r="M31">
            <v>206.39999999999989</v>
          </cell>
          <cell r="N31">
            <v>301.09999999999985</v>
          </cell>
        </row>
        <row r="32">
          <cell r="A32">
            <v>8031</v>
          </cell>
          <cell r="B32" t="str">
            <v>Calaf</v>
          </cell>
          <cell r="C32">
            <v>680</v>
          </cell>
          <cell r="D32" t="str">
            <v>Anoia</v>
          </cell>
          <cell r="E32" t="str">
            <v>Òdena</v>
          </cell>
          <cell r="F32">
            <v>149.70000000000002</v>
          </cell>
          <cell r="G32">
            <v>201.59999999999994</v>
          </cell>
          <cell r="H32">
            <v>212.6</v>
          </cell>
          <cell r="I32">
            <v>165.20000000000002</v>
          </cell>
          <cell r="J32">
            <v>149.10000000000002</v>
          </cell>
          <cell r="K32">
            <v>217.9</v>
          </cell>
          <cell r="L32">
            <v>135.49999999999997</v>
          </cell>
          <cell r="M32">
            <v>138.10000000000002</v>
          </cell>
          <cell r="N32">
            <v>257.39999999999998</v>
          </cell>
        </row>
        <row r="33">
          <cell r="A33">
            <v>8032</v>
          </cell>
          <cell r="B33" t="str">
            <v>Caldes d'Estrac</v>
          </cell>
          <cell r="C33">
            <v>33</v>
          </cell>
          <cell r="D33" t="str">
            <v>Maresme</v>
          </cell>
          <cell r="E33" t="str">
            <v>Vilassar de Mar</v>
          </cell>
          <cell r="F33">
            <v>243.40000000000003</v>
          </cell>
          <cell r="G33">
            <v>268.60000000000002</v>
          </cell>
          <cell r="H33">
            <v>329.99999999999994</v>
          </cell>
          <cell r="I33">
            <v>302.79999999999995</v>
          </cell>
          <cell r="J33">
            <v>279.0999999999998</v>
          </cell>
          <cell r="K33">
            <v>331.59999999999997</v>
          </cell>
          <cell r="L33">
            <v>269.80000000000013</v>
          </cell>
          <cell r="M33">
            <v>239.1</v>
          </cell>
          <cell r="N33">
            <v>301.09999999999985</v>
          </cell>
        </row>
        <row r="34">
          <cell r="A34">
            <v>8033</v>
          </cell>
          <cell r="B34" t="str">
            <v>Caldes de Montbui</v>
          </cell>
          <cell r="C34">
            <v>203</v>
          </cell>
          <cell r="D34" t="str">
            <v>Vallès Oriental</v>
          </cell>
          <cell r="E34" t="str">
            <v>Caldes de Montbui</v>
          </cell>
          <cell r="F34">
            <v>234.1</v>
          </cell>
          <cell r="G34">
            <v>257.39999999999998</v>
          </cell>
          <cell r="H34">
            <v>299.3</v>
          </cell>
          <cell r="I34">
            <v>244.29999999999993</v>
          </cell>
          <cell r="J34">
            <v>168.99999999999997</v>
          </cell>
          <cell r="K34">
            <v>255.49999999999989</v>
          </cell>
          <cell r="L34">
            <v>196.09999999999997</v>
          </cell>
          <cell r="M34">
            <v>189.7</v>
          </cell>
          <cell r="N34">
            <v>280.40000000000003</v>
          </cell>
        </row>
        <row r="35">
          <cell r="A35">
            <v>8034</v>
          </cell>
          <cell r="B35" t="str">
            <v>Calders</v>
          </cell>
          <cell r="C35">
            <v>552</v>
          </cell>
          <cell r="D35" t="str">
            <v>Bages</v>
          </cell>
          <cell r="E35" t="str">
            <v>Artés</v>
          </cell>
          <cell r="F35">
            <v>183.40000000000006</v>
          </cell>
          <cell r="G35">
            <v>215.29999999999995</v>
          </cell>
          <cell r="H35">
            <v>278.30000000000013</v>
          </cell>
          <cell r="I35">
            <v>181.69999999999996</v>
          </cell>
          <cell r="J35">
            <v>192.89999999999984</v>
          </cell>
          <cell r="K35">
            <v>272.90000000000003</v>
          </cell>
          <cell r="L35">
            <v>160.70000000000002</v>
          </cell>
          <cell r="M35">
            <v>140.09999999999997</v>
          </cell>
          <cell r="N35">
            <v>305.80000000000007</v>
          </cell>
        </row>
        <row r="36">
          <cell r="A36">
            <v>8035</v>
          </cell>
          <cell r="B36" t="str">
            <v>Calella</v>
          </cell>
          <cell r="C36">
            <v>5</v>
          </cell>
          <cell r="D36" t="str">
            <v>Maresme</v>
          </cell>
          <cell r="E36" t="str">
            <v>Malgrat de Mar</v>
          </cell>
          <cell r="F36">
            <v>136.79999999999995</v>
          </cell>
          <cell r="G36">
            <v>193.8</v>
          </cell>
          <cell r="H36">
            <v>269.20000000000005</v>
          </cell>
          <cell r="I36">
            <v>224.2</v>
          </cell>
          <cell r="J36">
            <v>178.00000000000003</v>
          </cell>
          <cell r="K36">
            <v>226.99999999999997</v>
          </cell>
          <cell r="L36">
            <v>195.10000000000002</v>
          </cell>
          <cell r="M36">
            <v>164.4</v>
          </cell>
          <cell r="N36">
            <v>250.6999999999999</v>
          </cell>
        </row>
        <row r="37">
          <cell r="A37">
            <v>8036</v>
          </cell>
          <cell r="B37" t="str">
            <v>Calonge de Segarra</v>
          </cell>
          <cell r="C37">
            <v>688</v>
          </cell>
          <cell r="D37" t="str">
            <v>Anoia</v>
          </cell>
          <cell r="E37" t="str">
            <v>Òdena</v>
          </cell>
          <cell r="F37">
            <v>149.70000000000002</v>
          </cell>
          <cell r="G37">
            <v>201.59999999999994</v>
          </cell>
          <cell r="H37">
            <v>212.6</v>
          </cell>
          <cell r="I37">
            <v>165.20000000000002</v>
          </cell>
          <cell r="J37">
            <v>149.10000000000002</v>
          </cell>
          <cell r="K37">
            <v>217.9</v>
          </cell>
          <cell r="L37">
            <v>135.49999999999997</v>
          </cell>
          <cell r="M37">
            <v>138.10000000000002</v>
          </cell>
          <cell r="N37">
            <v>257.39999999999998</v>
          </cell>
        </row>
        <row r="38">
          <cell r="A38">
            <v>8037</v>
          </cell>
          <cell r="B38" t="str">
            <v>Calldetenes</v>
          </cell>
          <cell r="C38">
            <v>489</v>
          </cell>
          <cell r="D38" t="str">
            <v>Osona</v>
          </cell>
          <cell r="E38" t="str">
            <v>Gurb</v>
          </cell>
          <cell r="F38">
            <v>90.499999999999972</v>
          </cell>
          <cell r="G38">
            <v>92.799999999999955</v>
          </cell>
          <cell r="H38">
            <v>141.20000000000002</v>
          </cell>
          <cell r="I38">
            <v>113.50000000000003</v>
          </cell>
          <cell r="J38">
            <v>88.999999999999972</v>
          </cell>
          <cell r="K38">
            <v>157.79999999999998</v>
          </cell>
          <cell r="L38">
            <v>50.500000000000007</v>
          </cell>
          <cell r="M38">
            <v>36.9</v>
          </cell>
          <cell r="N38">
            <v>159.49999999999997</v>
          </cell>
        </row>
        <row r="39">
          <cell r="A39">
            <v>8038</v>
          </cell>
          <cell r="B39" t="str">
            <v>Callús</v>
          </cell>
          <cell r="C39">
            <v>260</v>
          </cell>
          <cell r="D39" t="str">
            <v>Bages</v>
          </cell>
          <cell r="E39" t="str">
            <v>Artés</v>
          </cell>
          <cell r="F39">
            <v>183.40000000000006</v>
          </cell>
          <cell r="G39">
            <v>215.29999999999995</v>
          </cell>
          <cell r="H39">
            <v>278.30000000000013</v>
          </cell>
          <cell r="I39">
            <v>181.69999999999996</v>
          </cell>
          <cell r="J39">
            <v>192.89999999999984</v>
          </cell>
          <cell r="K39">
            <v>272.90000000000003</v>
          </cell>
          <cell r="L39">
            <v>160.70000000000002</v>
          </cell>
          <cell r="M39">
            <v>140.09999999999997</v>
          </cell>
          <cell r="N39">
            <v>305.80000000000007</v>
          </cell>
        </row>
        <row r="40">
          <cell r="A40">
            <v>8039</v>
          </cell>
          <cell r="B40" t="str">
            <v>Campins</v>
          </cell>
          <cell r="C40">
            <v>321</v>
          </cell>
          <cell r="D40" t="str">
            <v>Vallès Oriental</v>
          </cell>
          <cell r="E40" t="str">
            <v>Vilanova del Vallès</v>
          </cell>
          <cell r="F40">
            <v>134.10000000000002</v>
          </cell>
          <cell r="G40">
            <v>178.50000000000006</v>
          </cell>
          <cell r="H40">
            <v>226.20000000000002</v>
          </cell>
          <cell r="I40">
            <v>185.7</v>
          </cell>
          <cell r="J40">
            <v>116</v>
          </cell>
          <cell r="K40">
            <v>197.6999999999999</v>
          </cell>
          <cell r="L40">
            <v>133.19999999999999</v>
          </cell>
          <cell r="M40">
            <v>96.2</v>
          </cell>
          <cell r="N40">
            <v>213.19999999999993</v>
          </cell>
        </row>
        <row r="41">
          <cell r="A41">
            <v>8040</v>
          </cell>
          <cell r="B41" t="str">
            <v>Canet de Mar</v>
          </cell>
          <cell r="C41">
            <v>15</v>
          </cell>
          <cell r="D41" t="str">
            <v>Maresme</v>
          </cell>
          <cell r="E41" t="str">
            <v>Vilassar de Mar</v>
          </cell>
          <cell r="F41">
            <v>243.40000000000003</v>
          </cell>
          <cell r="G41">
            <v>268.60000000000002</v>
          </cell>
          <cell r="H41">
            <v>329.99999999999994</v>
          </cell>
          <cell r="I41">
            <v>302.79999999999995</v>
          </cell>
          <cell r="J41">
            <v>279.0999999999998</v>
          </cell>
          <cell r="K41">
            <v>331.59999999999997</v>
          </cell>
          <cell r="L41">
            <v>269.80000000000013</v>
          </cell>
          <cell r="M41">
            <v>239.1</v>
          </cell>
          <cell r="N41">
            <v>301.09999999999985</v>
          </cell>
        </row>
        <row r="42">
          <cell r="A42">
            <v>8041</v>
          </cell>
          <cell r="B42" t="str">
            <v>Canovelles</v>
          </cell>
          <cell r="C42">
            <v>175</v>
          </cell>
          <cell r="D42" t="str">
            <v>Vallès Oriental</v>
          </cell>
          <cell r="E42" t="str">
            <v>Vilanova del Vallès</v>
          </cell>
          <cell r="F42">
            <v>134.10000000000002</v>
          </cell>
          <cell r="G42">
            <v>178.50000000000006</v>
          </cell>
          <cell r="H42">
            <v>226.20000000000002</v>
          </cell>
          <cell r="I42">
            <v>185.7</v>
          </cell>
          <cell r="J42">
            <v>116</v>
          </cell>
          <cell r="K42">
            <v>197.6999999999999</v>
          </cell>
          <cell r="L42">
            <v>133.19999999999999</v>
          </cell>
          <cell r="M42">
            <v>96.2</v>
          </cell>
          <cell r="N42">
            <v>213.19999999999993</v>
          </cell>
        </row>
        <row r="43">
          <cell r="A43">
            <v>8042</v>
          </cell>
          <cell r="B43" t="str">
            <v>Cànoves i Samalús</v>
          </cell>
          <cell r="C43">
            <v>346</v>
          </cell>
          <cell r="D43" t="str">
            <v>Vallès Oriental</v>
          </cell>
          <cell r="E43" t="str">
            <v>Vilanova del Vallès</v>
          </cell>
          <cell r="F43">
            <v>134.10000000000002</v>
          </cell>
          <cell r="G43">
            <v>178.50000000000006</v>
          </cell>
          <cell r="H43">
            <v>226.20000000000002</v>
          </cell>
          <cell r="I43">
            <v>185.7</v>
          </cell>
          <cell r="J43">
            <v>116</v>
          </cell>
          <cell r="K43">
            <v>197.6999999999999</v>
          </cell>
          <cell r="L43">
            <v>133.19999999999999</v>
          </cell>
          <cell r="M43">
            <v>96.2</v>
          </cell>
          <cell r="N43">
            <v>213.19999999999993</v>
          </cell>
        </row>
        <row r="44">
          <cell r="A44">
            <v>8043</v>
          </cell>
          <cell r="B44" t="str">
            <v>Canyelles</v>
          </cell>
          <cell r="C44">
            <v>142</v>
          </cell>
          <cell r="D44" t="str">
            <v>Garraf</v>
          </cell>
          <cell r="E44" t="str">
            <v>PN Garraf (St. Pere de R.)</v>
          </cell>
          <cell r="F44">
            <v>191.09999999999997</v>
          </cell>
          <cell r="G44">
            <v>239.09999999999988</v>
          </cell>
          <cell r="H44">
            <v>334.10000000000008</v>
          </cell>
          <cell r="I44">
            <v>257.10000000000002</v>
          </cell>
          <cell r="J44">
            <v>254.2999999999999</v>
          </cell>
          <cell r="K44">
            <v>309.50000000000017</v>
          </cell>
          <cell r="L44">
            <v>251.50000000000006</v>
          </cell>
          <cell r="M44">
            <v>212.59999999999991</v>
          </cell>
          <cell r="N44">
            <v>296.3</v>
          </cell>
        </row>
        <row r="45">
          <cell r="A45">
            <v>8044</v>
          </cell>
          <cell r="B45" t="str">
            <v>Capellades</v>
          </cell>
          <cell r="C45">
            <v>317</v>
          </cell>
          <cell r="D45" t="str">
            <v>Anoia</v>
          </cell>
          <cell r="E45" t="str">
            <v>Canaletes</v>
          </cell>
          <cell r="F45">
            <v>123.20000000000002</v>
          </cell>
          <cell r="G45">
            <v>157.69999999999999</v>
          </cell>
          <cell r="H45">
            <v>218.20000000000005</v>
          </cell>
          <cell r="I45">
            <v>160.6</v>
          </cell>
          <cell r="J45">
            <v>133.10000000000002</v>
          </cell>
          <cell r="K45">
            <v>190.10000000000005</v>
          </cell>
          <cell r="L45">
            <v>132.59999999999997</v>
          </cell>
          <cell r="M45">
            <v>126.09999999999994</v>
          </cell>
          <cell r="N45">
            <v>222.20000000000005</v>
          </cell>
        </row>
        <row r="46">
          <cell r="A46">
            <v>8045</v>
          </cell>
          <cell r="B46" t="str">
            <v>Capolat</v>
          </cell>
          <cell r="C46">
            <v>1279</v>
          </cell>
          <cell r="D46" t="str">
            <v>Berguedà</v>
          </cell>
          <cell r="E46" t="str">
            <v>Gisclareny</v>
          </cell>
          <cell r="F46">
            <v>7.6000000000000014</v>
          </cell>
          <cell r="G46">
            <v>5.0999999999999979</v>
          </cell>
          <cell r="H46">
            <v>5.9000000000000021</v>
          </cell>
          <cell r="I46">
            <v>1.8000000000000007</v>
          </cell>
          <cell r="J46">
            <v>7</v>
          </cell>
          <cell r="K46">
            <v>39.400000000000006</v>
          </cell>
          <cell r="L46">
            <v>0.79999999999999716</v>
          </cell>
          <cell r="M46">
            <v>0.69999999999999929</v>
          </cell>
          <cell r="N46">
            <v>78.5</v>
          </cell>
        </row>
        <row r="47">
          <cell r="A47">
            <v>8046</v>
          </cell>
          <cell r="B47" t="str">
            <v>Cardedeu</v>
          </cell>
          <cell r="C47">
            <v>193</v>
          </cell>
          <cell r="D47" t="str">
            <v>Vallès Oriental</v>
          </cell>
          <cell r="E47" t="str">
            <v>Vilanova del Vallès</v>
          </cell>
          <cell r="F47">
            <v>134.10000000000002</v>
          </cell>
          <cell r="G47">
            <v>178.50000000000006</v>
          </cell>
          <cell r="H47">
            <v>226.20000000000002</v>
          </cell>
          <cell r="I47">
            <v>185.7</v>
          </cell>
          <cell r="J47">
            <v>116</v>
          </cell>
          <cell r="K47">
            <v>197.6999999999999</v>
          </cell>
          <cell r="L47">
            <v>133.19999999999999</v>
          </cell>
          <cell r="M47">
            <v>96.2</v>
          </cell>
          <cell r="N47">
            <v>213.19999999999993</v>
          </cell>
        </row>
        <row r="48">
          <cell r="A48">
            <v>8047</v>
          </cell>
          <cell r="B48" t="str">
            <v>Cardona</v>
          </cell>
          <cell r="C48">
            <v>507</v>
          </cell>
          <cell r="D48" t="str">
            <v>Bages</v>
          </cell>
          <cell r="E48" t="str">
            <v>Castellnou del Bages</v>
          </cell>
          <cell r="F48">
            <v>107.30000000000001</v>
          </cell>
          <cell r="G48">
            <v>139.89999999999998</v>
          </cell>
          <cell r="H48">
            <v>227.9</v>
          </cell>
          <cell r="I48">
            <v>160.70000000000002</v>
          </cell>
          <cell r="J48">
            <v>147.1</v>
          </cell>
          <cell r="K48">
            <v>246.00000000000006</v>
          </cell>
          <cell r="L48">
            <v>146.5</v>
          </cell>
          <cell r="M48">
            <v>121.80000000000004</v>
          </cell>
          <cell r="N48">
            <v>263.30000000000013</v>
          </cell>
        </row>
        <row r="49">
          <cell r="A49">
            <v>8048</v>
          </cell>
          <cell r="B49" t="str">
            <v>Carme</v>
          </cell>
          <cell r="C49">
            <v>351</v>
          </cell>
          <cell r="D49" t="str">
            <v>Anoia</v>
          </cell>
          <cell r="E49" t="str">
            <v>Canaletes</v>
          </cell>
          <cell r="F49">
            <v>123.20000000000002</v>
          </cell>
          <cell r="G49">
            <v>157.69999999999999</v>
          </cell>
          <cell r="H49">
            <v>218.20000000000005</v>
          </cell>
          <cell r="I49">
            <v>160.6</v>
          </cell>
          <cell r="J49">
            <v>133.10000000000002</v>
          </cell>
          <cell r="K49">
            <v>190.10000000000005</v>
          </cell>
          <cell r="L49">
            <v>132.59999999999997</v>
          </cell>
          <cell r="M49">
            <v>126.09999999999994</v>
          </cell>
          <cell r="N49">
            <v>222.20000000000005</v>
          </cell>
        </row>
        <row r="50">
          <cell r="A50">
            <v>8049</v>
          </cell>
          <cell r="B50" t="str">
            <v>Casserres</v>
          </cell>
          <cell r="C50">
            <v>611</v>
          </cell>
          <cell r="D50" t="str">
            <v>Berguedà</v>
          </cell>
          <cell r="E50" t="str">
            <v>Guardiola de Berguedà</v>
          </cell>
          <cell r="F50">
            <v>59.7</v>
          </cell>
          <cell r="G50">
            <v>60.39999999999997</v>
          </cell>
          <cell r="H50">
            <v>63.19999999999996</v>
          </cell>
          <cell r="I50">
            <v>30.20000000000001</v>
          </cell>
          <cell r="J50">
            <v>18.7</v>
          </cell>
          <cell r="K50">
            <v>83</v>
          </cell>
          <cell r="L50">
            <v>5.6999999999999957</v>
          </cell>
          <cell r="M50">
            <v>4.8000000000000007</v>
          </cell>
          <cell r="N50">
            <v>78.5</v>
          </cell>
        </row>
        <row r="51">
          <cell r="A51">
            <v>8050</v>
          </cell>
          <cell r="B51" t="str">
            <v>Castellar del Riu</v>
          </cell>
          <cell r="C51">
            <v>920</v>
          </cell>
          <cell r="D51" t="str">
            <v>Berguedà</v>
          </cell>
          <cell r="E51" t="str">
            <v>La Quar</v>
          </cell>
          <cell r="F51">
            <v>55.699999999999996</v>
          </cell>
          <cell r="G51">
            <v>39</v>
          </cell>
          <cell r="H51">
            <v>101.1</v>
          </cell>
          <cell r="I51">
            <v>48.200000000000017</v>
          </cell>
          <cell r="J51">
            <v>42</v>
          </cell>
          <cell r="K51">
            <v>134.29999999999998</v>
          </cell>
          <cell r="L51">
            <v>47.600000000000009</v>
          </cell>
          <cell r="M51">
            <v>24.400000000000002</v>
          </cell>
          <cell r="N51">
            <v>149.69999999999996</v>
          </cell>
        </row>
        <row r="52">
          <cell r="A52">
            <v>8051</v>
          </cell>
          <cell r="B52" t="str">
            <v>Castellar del Vallès</v>
          </cell>
          <cell r="C52">
            <v>331</v>
          </cell>
          <cell r="D52" t="str">
            <v>Vallès Occidental</v>
          </cell>
          <cell r="E52" t="str">
            <v>Cerdanyola del Vallès</v>
          </cell>
          <cell r="F52">
            <v>189.90000000000003</v>
          </cell>
          <cell r="G52">
            <v>249.90000000000003</v>
          </cell>
          <cell r="H52">
            <v>309.00000000000011</v>
          </cell>
          <cell r="I52">
            <v>262.99999999999994</v>
          </cell>
          <cell r="J52">
            <v>198.19999999999993</v>
          </cell>
          <cell r="K52">
            <v>285.30000000000007</v>
          </cell>
          <cell r="L52">
            <v>216.39999999999992</v>
          </cell>
          <cell r="M52">
            <v>150.6</v>
          </cell>
          <cell r="N52">
            <v>296.59999999999991</v>
          </cell>
        </row>
        <row r="53">
          <cell r="A53">
            <v>8052</v>
          </cell>
          <cell r="B53" t="str">
            <v>Castellar de n'Hug</v>
          </cell>
          <cell r="C53">
            <v>1395</v>
          </cell>
          <cell r="D53" t="str">
            <v>Berguedà</v>
          </cell>
          <cell r="E53" t="str">
            <v>Guardiola de Berguedà</v>
          </cell>
          <cell r="F53">
            <v>59.7</v>
          </cell>
          <cell r="G53">
            <v>60.39999999999997</v>
          </cell>
          <cell r="H53">
            <v>63.19999999999996</v>
          </cell>
          <cell r="I53">
            <v>30.20000000000001</v>
          </cell>
          <cell r="J53">
            <v>18.7</v>
          </cell>
          <cell r="K53">
            <v>83</v>
          </cell>
          <cell r="L53">
            <v>5.6999999999999957</v>
          </cell>
          <cell r="M53">
            <v>4.8000000000000007</v>
          </cell>
          <cell r="N53">
            <v>78.5</v>
          </cell>
        </row>
        <row r="54">
          <cell r="A54">
            <v>8053</v>
          </cell>
          <cell r="B54" t="str">
            <v>Castellbell i el Vilar</v>
          </cell>
          <cell r="C54">
            <v>178</v>
          </cell>
          <cell r="D54" t="str">
            <v>Bages</v>
          </cell>
          <cell r="E54" t="str">
            <v>el Pont de Vilomara</v>
          </cell>
          <cell r="F54">
            <v>179.9499999999999</v>
          </cell>
          <cell r="G54">
            <v>234.60000000000005</v>
          </cell>
          <cell r="H54">
            <v>291.90000000000003</v>
          </cell>
          <cell r="I54">
            <v>220.1</v>
          </cell>
          <cell r="J54">
            <v>216.70000000000005</v>
          </cell>
          <cell r="K54">
            <v>305.39999999999998</v>
          </cell>
          <cell r="L54">
            <v>211.09999999999997</v>
          </cell>
          <cell r="M54">
            <v>209</v>
          </cell>
          <cell r="N54">
            <v>332.6</v>
          </cell>
        </row>
        <row r="55">
          <cell r="A55">
            <v>8054</v>
          </cell>
          <cell r="B55" t="str">
            <v>Castellbisbal</v>
          </cell>
          <cell r="C55">
            <v>132</v>
          </cell>
          <cell r="D55" t="str">
            <v>Vallès Occidental</v>
          </cell>
          <cell r="E55" t="str">
            <v>Castellbisbal</v>
          </cell>
          <cell r="F55">
            <v>189.90000000000003</v>
          </cell>
          <cell r="G55">
            <v>321.7</v>
          </cell>
          <cell r="H55">
            <v>372.30000000000007</v>
          </cell>
          <cell r="I55">
            <v>318.39999999999998</v>
          </cell>
          <cell r="J55">
            <v>293.30000000000013</v>
          </cell>
          <cell r="K55">
            <v>354.69999999999993</v>
          </cell>
          <cell r="L55">
            <v>268.00000000000006</v>
          </cell>
          <cell r="M55">
            <v>252.4</v>
          </cell>
          <cell r="N55">
            <v>378.7</v>
          </cell>
        </row>
        <row r="56">
          <cell r="A56">
            <v>8055</v>
          </cell>
          <cell r="B56" t="str">
            <v>Castellcir</v>
          </cell>
          <cell r="C56">
            <v>773</v>
          </cell>
          <cell r="D56" t="str">
            <v>Vallès Oriental</v>
          </cell>
          <cell r="E56" t="str">
            <v>Caldes de Montbui</v>
          </cell>
          <cell r="F56">
            <v>234.1</v>
          </cell>
          <cell r="G56">
            <v>257.39999999999998</v>
          </cell>
          <cell r="H56">
            <v>299.3</v>
          </cell>
          <cell r="I56">
            <v>244.29999999999993</v>
          </cell>
          <cell r="J56">
            <v>168.99999999999997</v>
          </cell>
          <cell r="K56">
            <v>255.49999999999989</v>
          </cell>
          <cell r="L56">
            <v>196.09999999999997</v>
          </cell>
          <cell r="M56">
            <v>189.7</v>
          </cell>
          <cell r="N56">
            <v>280.40000000000003</v>
          </cell>
        </row>
        <row r="57">
          <cell r="A57">
            <v>8056</v>
          </cell>
          <cell r="B57" t="str">
            <v>Castelldefels</v>
          </cell>
          <cell r="C57">
            <v>3</v>
          </cell>
          <cell r="D57" t="str">
            <v>Baix Llobregat</v>
          </cell>
          <cell r="E57" t="str">
            <v>Viladecans</v>
          </cell>
          <cell r="F57">
            <v>214</v>
          </cell>
          <cell r="G57">
            <v>302.60000000000014</v>
          </cell>
          <cell r="H57">
            <v>351.29999999999995</v>
          </cell>
          <cell r="I57">
            <v>311.99999999999983</v>
          </cell>
          <cell r="J57">
            <v>290.5</v>
          </cell>
          <cell r="K57">
            <v>350.7</v>
          </cell>
          <cell r="L57">
            <v>304.70000000000005</v>
          </cell>
          <cell r="M57">
            <v>301.69999999999987</v>
          </cell>
          <cell r="N57">
            <v>394.30000000000024</v>
          </cell>
        </row>
        <row r="58">
          <cell r="A58">
            <v>8057</v>
          </cell>
          <cell r="B58" t="str">
            <v>Castell de l'Areny</v>
          </cell>
          <cell r="C58">
            <v>954</v>
          </cell>
          <cell r="D58" t="str">
            <v>Berguedà</v>
          </cell>
          <cell r="E58" t="str">
            <v>La Quar</v>
          </cell>
          <cell r="F58">
            <v>55.699999999999996</v>
          </cell>
          <cell r="G58">
            <v>39</v>
          </cell>
          <cell r="H58">
            <v>101.1</v>
          </cell>
          <cell r="I58">
            <v>48.200000000000017</v>
          </cell>
          <cell r="J58">
            <v>42</v>
          </cell>
          <cell r="K58">
            <v>134.29999999999998</v>
          </cell>
          <cell r="L58">
            <v>47.600000000000009</v>
          </cell>
          <cell r="M58">
            <v>24.400000000000002</v>
          </cell>
          <cell r="N58">
            <v>149.69999999999996</v>
          </cell>
        </row>
        <row r="59">
          <cell r="A59">
            <v>8058</v>
          </cell>
          <cell r="B59" t="str">
            <v>Castellet i la Gornal</v>
          </cell>
          <cell r="C59">
            <v>137</v>
          </cell>
          <cell r="D59" t="str">
            <v>Alt Penedès</v>
          </cell>
          <cell r="E59" t="str">
            <v>Sant Martí Sarroca</v>
          </cell>
          <cell r="F59">
            <v>130.30000000000004</v>
          </cell>
          <cell r="G59">
            <v>172.70000000000005</v>
          </cell>
          <cell r="H59">
            <v>242.7</v>
          </cell>
          <cell r="I59">
            <v>173.29999999999995</v>
          </cell>
          <cell r="J59">
            <v>137.00000000000003</v>
          </cell>
          <cell r="K59">
            <v>199.89999999999998</v>
          </cell>
          <cell r="L59">
            <v>144.69999999999993</v>
          </cell>
          <cell r="M59">
            <v>134.00000000000003</v>
          </cell>
          <cell r="N59">
            <v>216.49999999999994</v>
          </cell>
        </row>
        <row r="60">
          <cell r="A60">
            <v>8059</v>
          </cell>
          <cell r="B60" t="str">
            <v>Castellfollit del Boix</v>
          </cell>
          <cell r="C60">
            <v>700</v>
          </cell>
          <cell r="D60" t="str">
            <v>Bages</v>
          </cell>
          <cell r="E60" t="str">
            <v>Sant Salvador de Guardiola</v>
          </cell>
          <cell r="F60">
            <v>135.9</v>
          </cell>
          <cell r="G60">
            <v>162.79999999999998</v>
          </cell>
          <cell r="H60">
            <v>192.70000000000002</v>
          </cell>
          <cell r="I60">
            <v>125.6</v>
          </cell>
          <cell r="J60">
            <v>136.59999999999997</v>
          </cell>
          <cell r="K60">
            <v>221.40000000000009</v>
          </cell>
          <cell r="L60">
            <v>134.4</v>
          </cell>
          <cell r="M60">
            <v>123.9</v>
          </cell>
          <cell r="N60">
            <v>269.29999999999995</v>
          </cell>
        </row>
        <row r="61">
          <cell r="A61">
            <v>8060</v>
          </cell>
          <cell r="B61" t="str">
            <v>Castellfollit de Riubregós</v>
          </cell>
          <cell r="C61">
            <v>467</v>
          </cell>
          <cell r="D61" t="str">
            <v>Anoia</v>
          </cell>
          <cell r="E61" t="str">
            <v>Òdena</v>
          </cell>
          <cell r="F61">
            <v>149.70000000000002</v>
          </cell>
          <cell r="G61">
            <v>201.59999999999994</v>
          </cell>
          <cell r="H61">
            <v>212.6</v>
          </cell>
          <cell r="I61">
            <v>165.20000000000002</v>
          </cell>
          <cell r="J61">
            <v>149.10000000000002</v>
          </cell>
          <cell r="K61">
            <v>217.9</v>
          </cell>
          <cell r="L61">
            <v>135.49999999999997</v>
          </cell>
          <cell r="M61">
            <v>138.10000000000002</v>
          </cell>
          <cell r="N61">
            <v>257.39999999999998</v>
          </cell>
        </row>
        <row r="62">
          <cell r="A62">
            <v>8061</v>
          </cell>
          <cell r="B62" t="str">
            <v>Castellgalí</v>
          </cell>
          <cell r="C62">
            <v>266</v>
          </cell>
          <cell r="D62" t="str">
            <v>Bages</v>
          </cell>
          <cell r="E62" t="str">
            <v>Sant Salvador de Guardiola</v>
          </cell>
          <cell r="F62">
            <v>135.9</v>
          </cell>
          <cell r="G62">
            <v>162.79999999999998</v>
          </cell>
          <cell r="H62">
            <v>192.70000000000002</v>
          </cell>
          <cell r="I62">
            <v>125.6</v>
          </cell>
          <cell r="J62">
            <v>136.59999999999997</v>
          </cell>
          <cell r="K62">
            <v>221.40000000000009</v>
          </cell>
          <cell r="L62">
            <v>134.4</v>
          </cell>
          <cell r="M62">
            <v>123.9</v>
          </cell>
          <cell r="N62">
            <v>269.29999999999995</v>
          </cell>
        </row>
        <row r="63">
          <cell r="A63">
            <v>8062</v>
          </cell>
          <cell r="B63" t="str">
            <v>Castellnou de Bages</v>
          </cell>
          <cell r="C63">
            <v>469</v>
          </cell>
          <cell r="D63" t="str">
            <v>Bages</v>
          </cell>
          <cell r="E63" t="str">
            <v>Castellnou del Bages</v>
          </cell>
          <cell r="F63">
            <v>107.30000000000001</v>
          </cell>
          <cell r="G63">
            <v>139.89999999999998</v>
          </cell>
          <cell r="H63">
            <v>227.9</v>
          </cell>
          <cell r="I63">
            <v>160.70000000000002</v>
          </cell>
          <cell r="J63">
            <v>147.1</v>
          </cell>
          <cell r="K63">
            <v>246.00000000000006</v>
          </cell>
          <cell r="L63">
            <v>146.5</v>
          </cell>
          <cell r="M63">
            <v>121.80000000000004</v>
          </cell>
          <cell r="N63">
            <v>263.30000000000013</v>
          </cell>
        </row>
        <row r="64">
          <cell r="A64">
            <v>8063</v>
          </cell>
          <cell r="B64" t="str">
            <v>Castellolí</v>
          </cell>
          <cell r="C64">
            <v>415</v>
          </cell>
          <cell r="D64" t="str">
            <v>Anoia</v>
          </cell>
          <cell r="E64" t="str">
            <v>Òdena</v>
          </cell>
          <cell r="F64">
            <v>149.70000000000002</v>
          </cell>
          <cell r="G64">
            <v>201.59999999999994</v>
          </cell>
          <cell r="H64">
            <v>212.6</v>
          </cell>
          <cell r="I64">
            <v>165.20000000000002</v>
          </cell>
          <cell r="J64">
            <v>149.10000000000002</v>
          </cell>
          <cell r="K64">
            <v>217.9</v>
          </cell>
          <cell r="L64">
            <v>135.49999999999997</v>
          </cell>
          <cell r="M64">
            <v>138.10000000000002</v>
          </cell>
          <cell r="N64">
            <v>257.39999999999998</v>
          </cell>
        </row>
        <row r="65">
          <cell r="A65">
            <v>8064</v>
          </cell>
          <cell r="B65" t="str">
            <v>Castellterçol</v>
          </cell>
          <cell r="C65">
            <v>726</v>
          </cell>
          <cell r="D65" t="str">
            <v>Vallès Oriental</v>
          </cell>
          <cell r="E65" t="str">
            <v>Caldes de Montbui</v>
          </cell>
          <cell r="F65">
            <v>234.1</v>
          </cell>
          <cell r="G65">
            <v>257.39999999999998</v>
          </cell>
          <cell r="H65">
            <v>299.3</v>
          </cell>
          <cell r="I65">
            <v>244.29999999999993</v>
          </cell>
          <cell r="J65">
            <v>168.99999999999997</v>
          </cell>
          <cell r="K65">
            <v>255.49999999999989</v>
          </cell>
          <cell r="L65">
            <v>196.09999999999997</v>
          </cell>
          <cell r="M65">
            <v>189.7</v>
          </cell>
          <cell r="N65">
            <v>280.40000000000003</v>
          </cell>
        </row>
        <row r="66">
          <cell r="A66">
            <v>8065</v>
          </cell>
          <cell r="B66" t="str">
            <v>Castellví de la Marca</v>
          </cell>
          <cell r="C66">
            <v>198</v>
          </cell>
          <cell r="D66" t="str">
            <v>Alt Penedès</v>
          </cell>
          <cell r="E66" t="str">
            <v>Sant Martí Sarroca</v>
          </cell>
          <cell r="F66">
            <v>130.30000000000004</v>
          </cell>
          <cell r="G66">
            <v>172.70000000000005</v>
          </cell>
          <cell r="H66">
            <v>242.7</v>
          </cell>
          <cell r="I66">
            <v>173.29999999999995</v>
          </cell>
          <cell r="J66">
            <v>137.00000000000003</v>
          </cell>
          <cell r="K66">
            <v>199.89999999999998</v>
          </cell>
          <cell r="L66">
            <v>144.69999999999993</v>
          </cell>
          <cell r="M66">
            <v>134.00000000000003</v>
          </cell>
          <cell r="N66">
            <v>216.49999999999994</v>
          </cell>
        </row>
        <row r="67">
          <cell r="A67">
            <v>8066</v>
          </cell>
          <cell r="B67" t="str">
            <v>Castellví de Rosanes</v>
          </cell>
          <cell r="C67">
            <v>178</v>
          </cell>
          <cell r="D67" t="str">
            <v>Baix Llobregat</v>
          </cell>
          <cell r="E67" t="str">
            <v>Vallirana</v>
          </cell>
          <cell r="F67">
            <v>205.90000000000009</v>
          </cell>
          <cell r="G67">
            <v>227.90000000000012</v>
          </cell>
          <cell r="H67">
            <v>319.10000000000014</v>
          </cell>
          <cell r="I67">
            <v>298.39999999999998</v>
          </cell>
          <cell r="J67">
            <v>223.70000000000007</v>
          </cell>
          <cell r="K67">
            <v>355.4</v>
          </cell>
          <cell r="L67">
            <v>279.69999999999987</v>
          </cell>
          <cell r="M67">
            <v>249.39999999999998</v>
          </cell>
          <cell r="N67">
            <v>376.20000000000005</v>
          </cell>
        </row>
        <row r="68">
          <cell r="A68">
            <v>8067</v>
          </cell>
          <cell r="B68" t="str">
            <v>Centelles</v>
          </cell>
          <cell r="C68">
            <v>496</v>
          </cell>
          <cell r="D68" t="str">
            <v>Osona</v>
          </cell>
          <cell r="E68" t="str">
            <v>Gurb</v>
          </cell>
          <cell r="F68">
            <v>90.499999999999972</v>
          </cell>
          <cell r="G68">
            <v>92.799999999999955</v>
          </cell>
          <cell r="H68">
            <v>141.20000000000002</v>
          </cell>
          <cell r="I68">
            <v>113.50000000000003</v>
          </cell>
          <cell r="J68">
            <v>88.999999999999972</v>
          </cell>
          <cell r="K68">
            <v>157.79999999999998</v>
          </cell>
          <cell r="L68">
            <v>50.500000000000007</v>
          </cell>
          <cell r="M68">
            <v>36.9</v>
          </cell>
          <cell r="N68">
            <v>159.49999999999997</v>
          </cell>
        </row>
        <row r="69">
          <cell r="A69">
            <v>8068</v>
          </cell>
          <cell r="B69" t="str">
            <v>Cervelló</v>
          </cell>
          <cell r="C69">
            <v>122</v>
          </cell>
          <cell r="D69" t="str">
            <v>Baix Llobregat</v>
          </cell>
          <cell r="E69" t="str">
            <v>Vallirana</v>
          </cell>
          <cell r="F69">
            <v>205.90000000000009</v>
          </cell>
          <cell r="G69">
            <v>227.90000000000012</v>
          </cell>
          <cell r="H69">
            <v>319.10000000000014</v>
          </cell>
          <cell r="I69">
            <v>298.39999999999998</v>
          </cell>
          <cell r="J69">
            <v>223.70000000000007</v>
          </cell>
          <cell r="K69">
            <v>355.4</v>
          </cell>
          <cell r="L69">
            <v>279.69999999999987</v>
          </cell>
          <cell r="M69">
            <v>249.39999999999998</v>
          </cell>
          <cell r="N69">
            <v>376.20000000000005</v>
          </cell>
        </row>
        <row r="70">
          <cell r="A70">
            <v>8069</v>
          </cell>
          <cell r="B70" t="str">
            <v>Collbató</v>
          </cell>
          <cell r="C70">
            <v>388</v>
          </cell>
          <cell r="D70" t="str">
            <v>Baix Llobregat</v>
          </cell>
          <cell r="E70" t="str">
            <v>els Hostalets de Pierola</v>
          </cell>
          <cell r="F70">
            <v>157.10000000000002</v>
          </cell>
          <cell r="G70">
            <v>200.69999999999996</v>
          </cell>
          <cell r="H70">
            <v>260.10000000000002</v>
          </cell>
          <cell r="I70">
            <v>192.59999999999994</v>
          </cell>
          <cell r="J70">
            <v>197.29999999999995</v>
          </cell>
          <cell r="K70">
            <v>272.80000000000007</v>
          </cell>
          <cell r="L70">
            <v>220.09999999999991</v>
          </cell>
          <cell r="M70">
            <v>190</v>
          </cell>
          <cell r="N70">
            <v>308.19999999999993</v>
          </cell>
        </row>
        <row r="71">
          <cell r="A71">
            <v>8070</v>
          </cell>
          <cell r="B71" t="str">
            <v>Collsuspina</v>
          </cell>
          <cell r="C71">
            <v>901</v>
          </cell>
          <cell r="D71" t="str">
            <v>Osona</v>
          </cell>
          <cell r="E71" t="str">
            <v>Muntanyola</v>
          </cell>
          <cell r="F71">
            <v>67.500000000000014</v>
          </cell>
          <cell r="G71">
            <v>83.5</v>
          </cell>
          <cell r="H71">
            <v>135.70000000000002</v>
          </cell>
          <cell r="I71">
            <v>85.700000000000017</v>
          </cell>
          <cell r="J71">
            <v>56.099999999999987</v>
          </cell>
          <cell r="K71">
            <v>141.80000000000004</v>
          </cell>
          <cell r="L71">
            <v>50.500000000000014</v>
          </cell>
          <cell r="M71">
            <v>23.400000000000002</v>
          </cell>
          <cell r="N71">
            <v>146.70000000000002</v>
          </cell>
        </row>
        <row r="72">
          <cell r="A72">
            <v>8071</v>
          </cell>
          <cell r="B72" t="str">
            <v>Copons</v>
          </cell>
          <cell r="C72">
            <v>432</v>
          </cell>
          <cell r="D72" t="str">
            <v>Anoia</v>
          </cell>
          <cell r="E72" t="str">
            <v>Òdena</v>
          </cell>
          <cell r="F72">
            <v>149.70000000000002</v>
          </cell>
          <cell r="G72">
            <v>201.59999999999994</v>
          </cell>
          <cell r="H72">
            <v>212.6</v>
          </cell>
          <cell r="I72">
            <v>165.20000000000002</v>
          </cell>
          <cell r="J72">
            <v>149.10000000000002</v>
          </cell>
          <cell r="K72">
            <v>217.9</v>
          </cell>
          <cell r="L72">
            <v>135.49999999999997</v>
          </cell>
          <cell r="M72">
            <v>138.10000000000002</v>
          </cell>
          <cell r="N72">
            <v>257.39999999999998</v>
          </cell>
        </row>
        <row r="73">
          <cell r="A73">
            <v>8072</v>
          </cell>
          <cell r="B73" t="str">
            <v>Corbera de Llobregat</v>
          </cell>
          <cell r="C73">
            <v>342</v>
          </cell>
          <cell r="D73" t="str">
            <v>Baix Llobregat</v>
          </cell>
          <cell r="E73" t="str">
            <v>Vallirana</v>
          </cell>
          <cell r="F73">
            <v>205.90000000000009</v>
          </cell>
          <cell r="G73">
            <v>227.90000000000012</v>
          </cell>
          <cell r="H73">
            <v>319.10000000000014</v>
          </cell>
          <cell r="I73">
            <v>298.39999999999998</v>
          </cell>
          <cell r="J73">
            <v>223.70000000000007</v>
          </cell>
          <cell r="K73">
            <v>355.4</v>
          </cell>
          <cell r="L73">
            <v>279.69999999999987</v>
          </cell>
          <cell r="M73">
            <v>249.39999999999998</v>
          </cell>
          <cell r="N73">
            <v>376.20000000000005</v>
          </cell>
        </row>
        <row r="74">
          <cell r="A74">
            <v>8073</v>
          </cell>
          <cell r="B74" t="str">
            <v>Cornellà de Llobregat</v>
          </cell>
          <cell r="C74">
            <v>27</v>
          </cell>
          <cell r="D74" t="str">
            <v>Baix Llobregat</v>
          </cell>
          <cell r="E74" t="str">
            <v>Viladecans</v>
          </cell>
          <cell r="F74">
            <v>214</v>
          </cell>
          <cell r="G74">
            <v>302.60000000000014</v>
          </cell>
          <cell r="H74">
            <v>351.29999999999995</v>
          </cell>
          <cell r="I74">
            <v>311.99999999999983</v>
          </cell>
          <cell r="J74">
            <v>290.5</v>
          </cell>
          <cell r="K74">
            <v>350.7</v>
          </cell>
          <cell r="L74">
            <v>304.70000000000005</v>
          </cell>
          <cell r="M74">
            <v>301.69999999999987</v>
          </cell>
          <cell r="N74">
            <v>394.30000000000024</v>
          </cell>
        </row>
        <row r="75">
          <cell r="A75">
            <v>8074</v>
          </cell>
          <cell r="B75" t="str">
            <v>Cubelles</v>
          </cell>
          <cell r="C75">
            <v>12</v>
          </cell>
          <cell r="D75" t="str">
            <v>Garraf</v>
          </cell>
          <cell r="E75" t="str">
            <v>PN Garraf (St. Pere de R.)</v>
          </cell>
          <cell r="F75">
            <v>191.09999999999997</v>
          </cell>
          <cell r="G75">
            <v>239.09999999999988</v>
          </cell>
          <cell r="H75">
            <v>334.10000000000008</v>
          </cell>
          <cell r="I75">
            <v>257.10000000000002</v>
          </cell>
          <cell r="J75">
            <v>254.2999999999999</v>
          </cell>
          <cell r="K75">
            <v>309.50000000000017</v>
          </cell>
          <cell r="L75">
            <v>251.50000000000006</v>
          </cell>
          <cell r="M75">
            <v>212.59999999999991</v>
          </cell>
          <cell r="N75">
            <v>296.3</v>
          </cell>
        </row>
        <row r="76">
          <cell r="A76">
            <v>8075</v>
          </cell>
          <cell r="B76" t="str">
            <v>Dosrius</v>
          </cell>
          <cell r="C76">
            <v>147</v>
          </cell>
          <cell r="D76" t="str">
            <v>Maresme</v>
          </cell>
          <cell r="E76" t="str">
            <v>Dosrius (PN Montnegre)</v>
          </cell>
          <cell r="F76">
            <v>58.899999999999991</v>
          </cell>
          <cell r="G76">
            <v>85.6</v>
          </cell>
          <cell r="H76">
            <v>138.69999999999999</v>
          </cell>
          <cell r="I76">
            <v>99.299999999999983</v>
          </cell>
          <cell r="J76">
            <v>71.799999999999983</v>
          </cell>
          <cell r="K76">
            <v>132.9</v>
          </cell>
          <cell r="L76">
            <v>86</v>
          </cell>
          <cell r="M76">
            <v>49.899999999999977</v>
          </cell>
          <cell r="N76">
            <v>143</v>
          </cell>
        </row>
        <row r="77">
          <cell r="A77">
            <v>8076</v>
          </cell>
          <cell r="B77" t="str">
            <v>Esparreguera</v>
          </cell>
          <cell r="C77">
            <v>187</v>
          </cell>
          <cell r="D77" t="str">
            <v>Baix Llobregat</v>
          </cell>
          <cell r="E77" t="str">
            <v>Vallirana</v>
          </cell>
          <cell r="F77">
            <v>205.90000000000009</v>
          </cell>
          <cell r="G77">
            <v>227.90000000000012</v>
          </cell>
          <cell r="H77">
            <v>319.10000000000014</v>
          </cell>
          <cell r="I77">
            <v>298.39999999999998</v>
          </cell>
          <cell r="J77">
            <v>223.70000000000007</v>
          </cell>
          <cell r="K77">
            <v>355.4</v>
          </cell>
          <cell r="L77">
            <v>279.69999999999987</v>
          </cell>
          <cell r="M77">
            <v>249.39999999999998</v>
          </cell>
          <cell r="N77">
            <v>376.20000000000005</v>
          </cell>
        </row>
        <row r="78">
          <cell r="A78">
            <v>8077</v>
          </cell>
          <cell r="B78" t="str">
            <v>Esplugues de Llobregat</v>
          </cell>
          <cell r="C78">
            <v>110</v>
          </cell>
          <cell r="D78" t="str">
            <v>Baix Llobregat</v>
          </cell>
          <cell r="E78" t="str">
            <v>Viladecans</v>
          </cell>
          <cell r="F78">
            <v>214</v>
          </cell>
          <cell r="G78">
            <v>302.60000000000014</v>
          </cell>
          <cell r="H78">
            <v>351.29999999999995</v>
          </cell>
          <cell r="I78">
            <v>311.99999999999983</v>
          </cell>
          <cell r="J78">
            <v>290.5</v>
          </cell>
          <cell r="K78">
            <v>350.7</v>
          </cell>
          <cell r="L78">
            <v>304.70000000000005</v>
          </cell>
          <cell r="M78">
            <v>301.69999999999987</v>
          </cell>
          <cell r="N78">
            <v>394.30000000000024</v>
          </cell>
        </row>
        <row r="79">
          <cell r="A79">
            <v>8078</v>
          </cell>
          <cell r="B79" t="str">
            <v>l'Espunyola</v>
          </cell>
          <cell r="C79">
            <v>803</v>
          </cell>
          <cell r="D79" t="str">
            <v>Berguedà</v>
          </cell>
          <cell r="E79" t="str">
            <v>La Quar</v>
          </cell>
          <cell r="F79">
            <v>55.699999999999996</v>
          </cell>
          <cell r="G79">
            <v>39</v>
          </cell>
          <cell r="H79">
            <v>101.1</v>
          </cell>
          <cell r="I79">
            <v>48.200000000000017</v>
          </cell>
          <cell r="J79">
            <v>42</v>
          </cell>
          <cell r="K79">
            <v>134.29999999999998</v>
          </cell>
          <cell r="L79">
            <v>47.600000000000009</v>
          </cell>
          <cell r="M79">
            <v>24.400000000000002</v>
          </cell>
          <cell r="N79">
            <v>149.69999999999996</v>
          </cell>
        </row>
        <row r="80">
          <cell r="A80">
            <v>8079</v>
          </cell>
          <cell r="B80" t="str">
            <v>l'Estany</v>
          </cell>
          <cell r="C80">
            <v>870</v>
          </cell>
          <cell r="D80" t="str">
            <v>Bages</v>
          </cell>
          <cell r="E80" t="str">
            <v>Muntanyola</v>
          </cell>
          <cell r="F80">
            <v>67.500000000000014</v>
          </cell>
          <cell r="G80">
            <v>83.5</v>
          </cell>
          <cell r="H80">
            <v>135.70000000000002</v>
          </cell>
          <cell r="I80">
            <v>85.700000000000017</v>
          </cell>
          <cell r="J80">
            <v>56.099999999999987</v>
          </cell>
          <cell r="K80">
            <v>141.80000000000004</v>
          </cell>
          <cell r="L80">
            <v>50.500000000000014</v>
          </cell>
          <cell r="M80">
            <v>23.400000000000002</v>
          </cell>
          <cell r="N80">
            <v>146.70000000000002</v>
          </cell>
        </row>
        <row r="81">
          <cell r="A81">
            <v>8080</v>
          </cell>
          <cell r="B81" t="str">
            <v>Fígols</v>
          </cell>
          <cell r="C81">
            <v>1154</v>
          </cell>
          <cell r="D81" t="str">
            <v>Berguedà</v>
          </cell>
          <cell r="E81" t="str">
            <v>La Quar</v>
          </cell>
          <cell r="F81">
            <v>55.699999999999996</v>
          </cell>
          <cell r="G81">
            <v>39</v>
          </cell>
          <cell r="H81">
            <v>101.1</v>
          </cell>
          <cell r="I81">
            <v>48.200000000000017</v>
          </cell>
          <cell r="J81">
            <v>42</v>
          </cell>
          <cell r="K81">
            <v>134.29999999999998</v>
          </cell>
          <cell r="L81">
            <v>47.600000000000009</v>
          </cell>
          <cell r="M81">
            <v>24.400000000000002</v>
          </cell>
          <cell r="N81">
            <v>149.69999999999996</v>
          </cell>
        </row>
        <row r="82">
          <cell r="A82">
            <v>8081</v>
          </cell>
          <cell r="B82" t="str">
            <v>Fogars de Montclús</v>
          </cell>
          <cell r="C82">
            <v>386</v>
          </cell>
          <cell r="D82" t="str">
            <v>Vallès Oriental</v>
          </cell>
          <cell r="E82" t="str">
            <v>Vilanova del Vallès</v>
          </cell>
          <cell r="F82">
            <v>134.10000000000002</v>
          </cell>
          <cell r="G82">
            <v>178.50000000000006</v>
          </cell>
          <cell r="H82">
            <v>226.20000000000002</v>
          </cell>
          <cell r="I82">
            <v>185.7</v>
          </cell>
          <cell r="J82">
            <v>116</v>
          </cell>
          <cell r="K82">
            <v>197.6999999999999</v>
          </cell>
          <cell r="L82">
            <v>133.19999999999999</v>
          </cell>
          <cell r="M82">
            <v>96.2</v>
          </cell>
          <cell r="N82">
            <v>213.19999999999993</v>
          </cell>
        </row>
        <row r="83">
          <cell r="A83">
            <v>8082</v>
          </cell>
          <cell r="B83" t="str">
            <v>Fogars de la Selva</v>
          </cell>
          <cell r="C83">
            <v>45</v>
          </cell>
          <cell r="D83" t="str">
            <v>la Selva</v>
          </cell>
          <cell r="E83" t="str">
            <v>Malgrat de Mar</v>
          </cell>
          <cell r="F83">
            <v>136.79999999999995</v>
          </cell>
          <cell r="G83">
            <v>193.8</v>
          </cell>
          <cell r="H83">
            <v>269.20000000000005</v>
          </cell>
          <cell r="I83">
            <v>224.2</v>
          </cell>
          <cell r="J83">
            <v>178.00000000000003</v>
          </cell>
          <cell r="K83">
            <v>226.99999999999997</v>
          </cell>
          <cell r="L83">
            <v>195.10000000000002</v>
          </cell>
          <cell r="M83">
            <v>164.4</v>
          </cell>
          <cell r="N83">
            <v>250.6999999999999</v>
          </cell>
        </row>
        <row r="84">
          <cell r="A84">
            <v>8083</v>
          </cell>
          <cell r="B84" t="str">
            <v>Folgueroles</v>
          </cell>
          <cell r="C84">
            <v>552</v>
          </cell>
          <cell r="D84" t="str">
            <v>Osona</v>
          </cell>
          <cell r="E84" t="str">
            <v>Gurb</v>
          </cell>
          <cell r="F84">
            <v>90.499999999999972</v>
          </cell>
          <cell r="G84">
            <v>92.799999999999955</v>
          </cell>
          <cell r="H84">
            <v>141.20000000000002</v>
          </cell>
          <cell r="I84">
            <v>113.50000000000003</v>
          </cell>
          <cell r="J84">
            <v>88.999999999999972</v>
          </cell>
          <cell r="K84">
            <v>157.79999999999998</v>
          </cell>
          <cell r="L84">
            <v>50.500000000000007</v>
          </cell>
          <cell r="M84">
            <v>36.9</v>
          </cell>
          <cell r="N84">
            <v>159.49999999999997</v>
          </cell>
        </row>
        <row r="85">
          <cell r="A85">
            <v>8084</v>
          </cell>
          <cell r="B85" t="str">
            <v>Fonollosa</v>
          </cell>
          <cell r="C85">
            <v>525</v>
          </cell>
          <cell r="D85" t="str">
            <v>Bages</v>
          </cell>
          <cell r="E85" t="str">
            <v>Sant Salvador de Guardiola</v>
          </cell>
          <cell r="F85">
            <v>135.9</v>
          </cell>
          <cell r="G85">
            <v>162.79999999999998</v>
          </cell>
          <cell r="H85">
            <v>192.70000000000002</v>
          </cell>
          <cell r="I85">
            <v>125.6</v>
          </cell>
          <cell r="J85">
            <v>136.59999999999997</v>
          </cell>
          <cell r="K85">
            <v>221.40000000000009</v>
          </cell>
          <cell r="L85">
            <v>134.4</v>
          </cell>
          <cell r="M85">
            <v>123.9</v>
          </cell>
          <cell r="N85">
            <v>269.29999999999995</v>
          </cell>
        </row>
        <row r="86">
          <cell r="A86">
            <v>8085</v>
          </cell>
          <cell r="B86" t="str">
            <v>Font-rubí</v>
          </cell>
          <cell r="C86">
            <v>319</v>
          </cell>
          <cell r="D86" t="str">
            <v>Alt Penedès</v>
          </cell>
          <cell r="E86" t="str">
            <v>Font-Rubí</v>
          </cell>
          <cell r="F86">
            <v>126</v>
          </cell>
          <cell r="G86">
            <v>159.19999999999996</v>
          </cell>
          <cell r="H86">
            <v>231.5</v>
          </cell>
          <cell r="I86">
            <v>167.5</v>
          </cell>
          <cell r="J86">
            <v>138</v>
          </cell>
          <cell r="K86">
            <v>203.30000000000007</v>
          </cell>
          <cell r="L86">
            <v>144.99999999999997</v>
          </cell>
          <cell r="M86">
            <v>122.60000000000001</v>
          </cell>
          <cell r="N86">
            <v>224.79999999999995</v>
          </cell>
        </row>
        <row r="87">
          <cell r="A87">
            <v>8086</v>
          </cell>
          <cell r="B87" t="str">
            <v>les Franqueses del Vallès</v>
          </cell>
          <cell r="C87">
            <v>181</v>
          </cell>
          <cell r="D87" t="str">
            <v>Vallès Oriental</v>
          </cell>
          <cell r="E87" t="str">
            <v>Vilanova del Vallès</v>
          </cell>
          <cell r="F87">
            <v>134.10000000000002</v>
          </cell>
          <cell r="G87">
            <v>178.50000000000006</v>
          </cell>
          <cell r="H87">
            <v>226.20000000000002</v>
          </cell>
          <cell r="I87">
            <v>185.7</v>
          </cell>
          <cell r="J87">
            <v>116</v>
          </cell>
          <cell r="K87">
            <v>197.6999999999999</v>
          </cell>
          <cell r="L87">
            <v>133.19999999999999</v>
          </cell>
          <cell r="M87">
            <v>96.2</v>
          </cell>
          <cell r="N87">
            <v>213.19999999999993</v>
          </cell>
        </row>
        <row r="88">
          <cell r="A88">
            <v>8087</v>
          </cell>
          <cell r="B88" t="str">
            <v>Gallifa</v>
          </cell>
          <cell r="C88">
            <v>502</v>
          </cell>
          <cell r="D88" t="str">
            <v>Vallès Occidental</v>
          </cell>
          <cell r="E88" t="str">
            <v>Sant Llorenç Savall</v>
          </cell>
          <cell r="F88">
            <v>68.900000000000006</v>
          </cell>
          <cell r="G88">
            <v>80.5</v>
          </cell>
          <cell r="H88">
            <v>142.70000000000005</v>
          </cell>
          <cell r="I88">
            <v>95.2</v>
          </cell>
          <cell r="J88">
            <v>40.799999999999997</v>
          </cell>
          <cell r="K88">
            <v>111.7</v>
          </cell>
          <cell r="L88">
            <v>52.999999999999993</v>
          </cell>
          <cell r="M88">
            <v>24.7</v>
          </cell>
          <cell r="N88">
            <v>126.49999999999997</v>
          </cell>
        </row>
        <row r="89">
          <cell r="A89">
            <v>8088</v>
          </cell>
          <cell r="B89" t="str">
            <v>la Garriga</v>
          </cell>
          <cell r="C89">
            <v>252</v>
          </cell>
          <cell r="D89" t="str">
            <v>Vallès Oriental</v>
          </cell>
          <cell r="E89" t="str">
            <v>Caldes de Montbui</v>
          </cell>
          <cell r="F89">
            <v>234.1</v>
          </cell>
          <cell r="G89">
            <v>257.39999999999998</v>
          </cell>
          <cell r="H89">
            <v>299.3</v>
          </cell>
          <cell r="I89">
            <v>244.29999999999993</v>
          </cell>
          <cell r="J89">
            <v>168.99999999999997</v>
          </cell>
          <cell r="K89">
            <v>255.49999999999989</v>
          </cell>
          <cell r="L89">
            <v>196.09999999999997</v>
          </cell>
          <cell r="M89">
            <v>189.7</v>
          </cell>
          <cell r="N89">
            <v>280.40000000000003</v>
          </cell>
        </row>
        <row r="90">
          <cell r="A90">
            <v>8089</v>
          </cell>
          <cell r="B90" t="str">
            <v>Gavà</v>
          </cell>
          <cell r="C90">
            <v>9</v>
          </cell>
          <cell r="D90" t="str">
            <v>Baix Llobregat</v>
          </cell>
          <cell r="E90" t="str">
            <v>Viladecans</v>
          </cell>
          <cell r="F90">
            <v>214</v>
          </cell>
          <cell r="G90">
            <v>302.60000000000014</v>
          </cell>
          <cell r="H90">
            <v>351.29999999999995</v>
          </cell>
          <cell r="I90">
            <v>311.99999999999983</v>
          </cell>
          <cell r="J90">
            <v>290.5</v>
          </cell>
          <cell r="K90">
            <v>350.7</v>
          </cell>
          <cell r="L90">
            <v>304.70000000000005</v>
          </cell>
          <cell r="M90">
            <v>301.69999999999987</v>
          </cell>
          <cell r="N90">
            <v>394.30000000000024</v>
          </cell>
        </row>
        <row r="91">
          <cell r="A91">
            <v>8090</v>
          </cell>
          <cell r="B91" t="str">
            <v>Gaià</v>
          </cell>
          <cell r="C91">
            <v>481</v>
          </cell>
          <cell r="D91" t="str">
            <v>Bages</v>
          </cell>
          <cell r="E91" t="str">
            <v>Castellnou del Bages</v>
          </cell>
          <cell r="F91">
            <v>107.30000000000001</v>
          </cell>
          <cell r="G91">
            <v>139.89999999999998</v>
          </cell>
          <cell r="H91">
            <v>227.9</v>
          </cell>
          <cell r="I91">
            <v>160.70000000000002</v>
          </cell>
          <cell r="J91">
            <v>147.1</v>
          </cell>
          <cell r="K91">
            <v>246.00000000000006</v>
          </cell>
          <cell r="L91">
            <v>146.5</v>
          </cell>
          <cell r="M91">
            <v>121.80000000000004</v>
          </cell>
          <cell r="N91">
            <v>263.30000000000013</v>
          </cell>
        </row>
        <row r="92">
          <cell r="A92">
            <v>8091</v>
          </cell>
          <cell r="B92" t="str">
            <v>Gelida</v>
          </cell>
          <cell r="C92">
            <v>196</v>
          </cell>
          <cell r="D92" t="str">
            <v>Alt Penedès</v>
          </cell>
          <cell r="E92" t="str">
            <v>Sant Sadurní d'Anoia</v>
          </cell>
          <cell r="F92">
            <v>137.49999999999997</v>
          </cell>
          <cell r="G92">
            <v>179.59999999999997</v>
          </cell>
          <cell r="H92">
            <v>250.59999999999991</v>
          </cell>
          <cell r="I92">
            <v>244.09999999999997</v>
          </cell>
          <cell r="J92">
            <v>213.40000000000009</v>
          </cell>
          <cell r="K92">
            <v>276.39999999999986</v>
          </cell>
          <cell r="L92">
            <v>204.59999999999994</v>
          </cell>
          <cell r="M92">
            <v>215.20000000000002</v>
          </cell>
          <cell r="N92">
            <v>310.10000000000002</v>
          </cell>
        </row>
        <row r="93">
          <cell r="A93">
            <v>8092</v>
          </cell>
          <cell r="B93" t="str">
            <v>Gironella</v>
          </cell>
          <cell r="C93">
            <v>469</v>
          </cell>
          <cell r="D93" t="str">
            <v>Berguedà</v>
          </cell>
          <cell r="E93" t="str">
            <v>Guardiola de Berguedà</v>
          </cell>
          <cell r="F93">
            <v>59.7</v>
          </cell>
          <cell r="G93">
            <v>60.39999999999997</v>
          </cell>
          <cell r="H93">
            <v>63.19999999999996</v>
          </cell>
          <cell r="I93">
            <v>30.20000000000001</v>
          </cell>
          <cell r="J93">
            <v>18.7</v>
          </cell>
          <cell r="K93">
            <v>83</v>
          </cell>
          <cell r="L93">
            <v>5.6999999999999957</v>
          </cell>
          <cell r="M93">
            <v>4.8000000000000007</v>
          </cell>
          <cell r="N93">
            <v>78.5</v>
          </cell>
        </row>
        <row r="94">
          <cell r="A94">
            <v>8093</v>
          </cell>
          <cell r="B94" t="str">
            <v>Gisclareny</v>
          </cell>
          <cell r="C94">
            <v>1340</v>
          </cell>
          <cell r="D94" t="str">
            <v>Berguedà</v>
          </cell>
          <cell r="E94" t="str">
            <v>Gisclareny</v>
          </cell>
          <cell r="F94">
            <v>7.6000000000000014</v>
          </cell>
          <cell r="G94">
            <v>5.0999999999999979</v>
          </cell>
          <cell r="H94">
            <v>5.9000000000000021</v>
          </cell>
          <cell r="I94">
            <v>1.8000000000000007</v>
          </cell>
          <cell r="J94">
            <v>7</v>
          </cell>
          <cell r="K94">
            <v>39.400000000000006</v>
          </cell>
          <cell r="L94">
            <v>0.79999999999999716</v>
          </cell>
          <cell r="M94">
            <v>0.69999999999999929</v>
          </cell>
          <cell r="N94">
            <v>78.5</v>
          </cell>
        </row>
        <row r="95">
          <cell r="A95">
            <v>8094</v>
          </cell>
          <cell r="B95" t="str">
            <v>la Granada</v>
          </cell>
          <cell r="C95">
            <v>272</v>
          </cell>
          <cell r="D95" t="str">
            <v>Alt Penedès</v>
          </cell>
          <cell r="E95" t="str">
            <v>La Granada</v>
          </cell>
          <cell r="F95">
            <v>137.69999999999999</v>
          </cell>
          <cell r="G95">
            <v>190.2999999999999</v>
          </cell>
          <cell r="H95">
            <v>260.60000000000008</v>
          </cell>
          <cell r="I95">
            <v>205.70000000000007</v>
          </cell>
          <cell r="J95">
            <v>137.30000000000004</v>
          </cell>
          <cell r="K95">
            <v>206.6</v>
          </cell>
          <cell r="L95">
            <v>156.79999999999995</v>
          </cell>
          <cell r="M95">
            <v>157.30000000000004</v>
          </cell>
          <cell r="N95">
            <v>246.89999999999998</v>
          </cell>
        </row>
        <row r="96">
          <cell r="A96">
            <v>8095</v>
          </cell>
          <cell r="B96" t="str">
            <v>Granera</v>
          </cell>
          <cell r="C96">
            <v>782</v>
          </cell>
          <cell r="D96" t="str">
            <v>Vallès Oriental</v>
          </cell>
          <cell r="E96" t="str">
            <v>Sant Llorenç Savall</v>
          </cell>
          <cell r="F96">
            <v>68.900000000000006</v>
          </cell>
          <cell r="G96">
            <v>80.5</v>
          </cell>
          <cell r="H96">
            <v>142.70000000000005</v>
          </cell>
          <cell r="I96">
            <v>95.2</v>
          </cell>
          <cell r="J96">
            <v>40.799999999999997</v>
          </cell>
          <cell r="K96">
            <v>111.7</v>
          </cell>
          <cell r="L96">
            <v>52.999999999999993</v>
          </cell>
          <cell r="M96">
            <v>24.7</v>
          </cell>
          <cell r="N96">
            <v>126.49999999999997</v>
          </cell>
        </row>
        <row r="97">
          <cell r="A97">
            <v>8096</v>
          </cell>
          <cell r="B97" t="str">
            <v>Granollers</v>
          </cell>
          <cell r="C97">
            <v>145</v>
          </cell>
          <cell r="D97" t="str">
            <v>Vallès Oriental</v>
          </cell>
          <cell r="E97" t="str">
            <v>Vilanova del Vallès</v>
          </cell>
          <cell r="F97">
            <v>134.10000000000002</v>
          </cell>
          <cell r="G97">
            <v>178.50000000000006</v>
          </cell>
          <cell r="H97">
            <v>226.20000000000002</v>
          </cell>
          <cell r="I97">
            <v>185.7</v>
          </cell>
          <cell r="J97">
            <v>116</v>
          </cell>
          <cell r="K97">
            <v>197.6999999999999</v>
          </cell>
          <cell r="L97">
            <v>133.19999999999999</v>
          </cell>
          <cell r="M97">
            <v>96.2</v>
          </cell>
          <cell r="N97">
            <v>213.19999999999993</v>
          </cell>
        </row>
        <row r="98">
          <cell r="A98">
            <v>8097</v>
          </cell>
          <cell r="B98" t="str">
            <v>Gualba</v>
          </cell>
          <cell r="C98">
            <v>177</v>
          </cell>
          <cell r="D98" t="str">
            <v>Vallès Oriental</v>
          </cell>
          <cell r="E98" t="str">
            <v>Vilanova del Vallès</v>
          </cell>
          <cell r="F98">
            <v>134.10000000000002</v>
          </cell>
          <cell r="G98">
            <v>178.50000000000006</v>
          </cell>
          <cell r="H98">
            <v>226.20000000000002</v>
          </cell>
          <cell r="I98">
            <v>185.7</v>
          </cell>
          <cell r="J98">
            <v>116</v>
          </cell>
          <cell r="K98">
            <v>197.6999999999999</v>
          </cell>
          <cell r="L98">
            <v>133.19999999999999</v>
          </cell>
          <cell r="M98">
            <v>96.2</v>
          </cell>
          <cell r="N98">
            <v>213.19999999999993</v>
          </cell>
        </row>
        <row r="99">
          <cell r="A99">
            <v>8098</v>
          </cell>
          <cell r="B99" t="str">
            <v>Sant Salvador de Guardiola</v>
          </cell>
          <cell r="C99">
            <v>334</v>
          </cell>
          <cell r="D99" t="str">
            <v>Bages</v>
          </cell>
          <cell r="E99" t="str">
            <v>Sant Salvador de Guardiola</v>
          </cell>
          <cell r="F99">
            <v>135.9</v>
          </cell>
          <cell r="G99">
            <v>162.79999999999998</v>
          </cell>
          <cell r="H99">
            <v>192.70000000000002</v>
          </cell>
          <cell r="I99">
            <v>125.6</v>
          </cell>
          <cell r="J99">
            <v>136.59999999999997</v>
          </cell>
          <cell r="K99">
            <v>221.40000000000009</v>
          </cell>
          <cell r="L99">
            <v>134.4</v>
          </cell>
          <cell r="M99">
            <v>123.9</v>
          </cell>
          <cell r="N99">
            <v>269.29999999999995</v>
          </cell>
        </row>
        <row r="100">
          <cell r="A100">
            <v>8099</v>
          </cell>
          <cell r="B100" t="str">
            <v>Guardiola de Berguedà</v>
          </cell>
          <cell r="C100">
            <v>720</v>
          </cell>
          <cell r="D100" t="str">
            <v>Berguedà</v>
          </cell>
          <cell r="E100" t="str">
            <v>Guardiola de Berguedà</v>
          </cell>
          <cell r="F100">
            <v>59.7</v>
          </cell>
          <cell r="G100">
            <v>60.39999999999997</v>
          </cell>
          <cell r="H100">
            <v>63.19999999999996</v>
          </cell>
          <cell r="I100">
            <v>30.20000000000001</v>
          </cell>
          <cell r="J100">
            <v>18.7</v>
          </cell>
          <cell r="K100">
            <v>83</v>
          </cell>
          <cell r="L100">
            <v>5.6999999999999957</v>
          </cell>
          <cell r="M100">
            <v>4.8000000000000007</v>
          </cell>
          <cell r="N100">
            <v>78.5</v>
          </cell>
        </row>
        <row r="101">
          <cell r="A101">
            <v>8100</v>
          </cell>
          <cell r="B101" t="str">
            <v>Gurb</v>
          </cell>
          <cell r="C101">
            <v>516</v>
          </cell>
          <cell r="D101" t="str">
            <v>Osona</v>
          </cell>
          <cell r="E101" t="str">
            <v>Gurb</v>
          </cell>
          <cell r="F101">
            <v>90.499999999999972</v>
          </cell>
          <cell r="G101">
            <v>92.799999999999955</v>
          </cell>
          <cell r="H101">
            <v>141.20000000000002</v>
          </cell>
          <cell r="I101">
            <v>113.50000000000003</v>
          </cell>
          <cell r="J101">
            <v>88.999999999999972</v>
          </cell>
          <cell r="K101">
            <v>157.79999999999998</v>
          </cell>
          <cell r="L101">
            <v>50.500000000000007</v>
          </cell>
          <cell r="M101">
            <v>36.9</v>
          </cell>
          <cell r="N101">
            <v>159.49999999999997</v>
          </cell>
        </row>
        <row r="102">
          <cell r="A102">
            <v>8101</v>
          </cell>
          <cell r="B102" t="str">
            <v>l'Hospitalet de Llobregat</v>
          </cell>
          <cell r="C102">
            <v>8</v>
          </cell>
          <cell r="D102" t="str">
            <v>Barcelonès</v>
          </cell>
          <cell r="E102" t="str">
            <v>Barcelona Zoo</v>
          </cell>
          <cell r="F102">
            <v>292.00000000000006</v>
          </cell>
          <cell r="G102">
            <v>371.20000000000005</v>
          </cell>
          <cell r="H102">
            <v>419.59999999999991</v>
          </cell>
          <cell r="I102">
            <v>415.60000000000008</v>
          </cell>
          <cell r="J102">
            <v>276</v>
          </cell>
          <cell r="K102">
            <v>352.9000000000002</v>
          </cell>
          <cell r="L102">
            <v>309.60000000000014</v>
          </cell>
          <cell r="M102">
            <v>279.60000000000008</v>
          </cell>
          <cell r="N102">
            <v>372.19999999999993</v>
          </cell>
        </row>
        <row r="103">
          <cell r="A103">
            <v>8102</v>
          </cell>
          <cell r="B103" t="str">
            <v>Igualada</v>
          </cell>
          <cell r="C103">
            <v>313</v>
          </cell>
          <cell r="D103" t="str">
            <v>Anoia</v>
          </cell>
          <cell r="E103" t="str">
            <v>Òdena</v>
          </cell>
          <cell r="F103">
            <v>149.70000000000002</v>
          </cell>
          <cell r="G103">
            <v>201.59999999999994</v>
          </cell>
          <cell r="H103">
            <v>212.6</v>
          </cell>
          <cell r="I103">
            <v>165.20000000000002</v>
          </cell>
          <cell r="J103">
            <v>149.10000000000002</v>
          </cell>
          <cell r="K103">
            <v>217.9</v>
          </cell>
          <cell r="L103">
            <v>135.49999999999997</v>
          </cell>
          <cell r="M103">
            <v>138.10000000000002</v>
          </cell>
          <cell r="N103">
            <v>257.39999999999998</v>
          </cell>
        </row>
        <row r="104">
          <cell r="A104">
            <v>8103</v>
          </cell>
          <cell r="B104" t="str">
            <v>Jorba</v>
          </cell>
          <cell r="C104">
            <v>380</v>
          </cell>
          <cell r="D104" t="str">
            <v>Anoia</v>
          </cell>
          <cell r="E104" t="str">
            <v>Òdena</v>
          </cell>
          <cell r="F104">
            <v>149.70000000000002</v>
          </cell>
          <cell r="G104">
            <v>201.59999999999994</v>
          </cell>
          <cell r="H104">
            <v>212.6</v>
          </cell>
          <cell r="I104">
            <v>165.20000000000002</v>
          </cell>
          <cell r="J104">
            <v>149.10000000000002</v>
          </cell>
          <cell r="K104">
            <v>217.9</v>
          </cell>
          <cell r="L104">
            <v>135.49999999999997</v>
          </cell>
          <cell r="M104">
            <v>138.10000000000002</v>
          </cell>
          <cell r="N104">
            <v>257.39999999999998</v>
          </cell>
        </row>
        <row r="105">
          <cell r="A105">
            <v>8104</v>
          </cell>
          <cell r="B105" t="str">
            <v>la Llacuna</v>
          </cell>
          <cell r="C105">
            <v>615</v>
          </cell>
          <cell r="D105" t="str">
            <v>Anoia</v>
          </cell>
          <cell r="E105" t="str">
            <v>Òdena</v>
          </cell>
          <cell r="F105">
            <v>149.70000000000002</v>
          </cell>
          <cell r="G105">
            <v>201.59999999999994</v>
          </cell>
          <cell r="H105">
            <v>212.6</v>
          </cell>
          <cell r="I105">
            <v>165.20000000000002</v>
          </cell>
          <cell r="J105">
            <v>149.10000000000002</v>
          </cell>
          <cell r="K105">
            <v>217.9</v>
          </cell>
          <cell r="L105">
            <v>135.49999999999997</v>
          </cell>
          <cell r="M105">
            <v>138.10000000000002</v>
          </cell>
          <cell r="N105">
            <v>257.39999999999998</v>
          </cell>
        </row>
        <row r="106">
          <cell r="A106">
            <v>8105</v>
          </cell>
          <cell r="B106" t="str">
            <v>la Llagosta</v>
          </cell>
          <cell r="C106">
            <v>45</v>
          </cell>
          <cell r="D106" t="str">
            <v>Vallès Oriental</v>
          </cell>
          <cell r="E106" t="str">
            <v>Vilanova del Vallès</v>
          </cell>
          <cell r="F106">
            <v>134.10000000000002</v>
          </cell>
          <cell r="G106">
            <v>178.50000000000006</v>
          </cell>
          <cell r="H106">
            <v>226.20000000000002</v>
          </cell>
          <cell r="I106">
            <v>185.7</v>
          </cell>
          <cell r="J106">
            <v>116</v>
          </cell>
          <cell r="K106">
            <v>197.6999999999999</v>
          </cell>
          <cell r="L106">
            <v>133.19999999999999</v>
          </cell>
          <cell r="M106">
            <v>96.2</v>
          </cell>
          <cell r="N106">
            <v>213.19999999999993</v>
          </cell>
        </row>
        <row r="107">
          <cell r="A107">
            <v>8106</v>
          </cell>
          <cell r="B107" t="str">
            <v>Llinars del Vallès</v>
          </cell>
          <cell r="C107">
            <v>198</v>
          </cell>
          <cell r="D107" t="str">
            <v>Vallès Oriental</v>
          </cell>
          <cell r="E107" t="str">
            <v>Vilanova del Vallès</v>
          </cell>
          <cell r="F107">
            <v>134.10000000000002</v>
          </cell>
          <cell r="G107">
            <v>178.50000000000006</v>
          </cell>
          <cell r="H107">
            <v>226.20000000000002</v>
          </cell>
          <cell r="I107">
            <v>185.7</v>
          </cell>
          <cell r="J107">
            <v>116</v>
          </cell>
          <cell r="K107">
            <v>197.6999999999999</v>
          </cell>
          <cell r="L107">
            <v>133.19999999999999</v>
          </cell>
          <cell r="M107">
            <v>96.2</v>
          </cell>
          <cell r="N107">
            <v>213.19999999999993</v>
          </cell>
        </row>
        <row r="108">
          <cell r="A108">
            <v>8107</v>
          </cell>
          <cell r="B108" t="str">
            <v>Lliçà d'Amunt</v>
          </cell>
          <cell r="C108">
            <v>145</v>
          </cell>
          <cell r="D108" t="str">
            <v>Vallès Oriental</v>
          </cell>
          <cell r="E108" t="str">
            <v>Caldes de Montbui</v>
          </cell>
          <cell r="F108">
            <v>234.1</v>
          </cell>
          <cell r="G108">
            <v>257.39999999999998</v>
          </cell>
          <cell r="H108">
            <v>299.3</v>
          </cell>
          <cell r="I108">
            <v>244.29999999999993</v>
          </cell>
          <cell r="J108">
            <v>168.99999999999997</v>
          </cell>
          <cell r="K108">
            <v>255.49999999999989</v>
          </cell>
          <cell r="L108">
            <v>196.09999999999997</v>
          </cell>
          <cell r="M108">
            <v>189.7</v>
          </cell>
          <cell r="N108">
            <v>280.40000000000003</v>
          </cell>
        </row>
        <row r="109">
          <cell r="A109">
            <v>8108</v>
          </cell>
          <cell r="B109" t="str">
            <v>Lliçà de Vall</v>
          </cell>
          <cell r="C109">
            <v>125</v>
          </cell>
          <cell r="D109" t="str">
            <v>Vallès Oriental</v>
          </cell>
          <cell r="E109" t="str">
            <v>Caldes de Montbui</v>
          </cell>
          <cell r="F109">
            <v>234.1</v>
          </cell>
          <cell r="G109">
            <v>257.39999999999998</v>
          </cell>
          <cell r="H109">
            <v>299.3</v>
          </cell>
          <cell r="I109">
            <v>244.29999999999993</v>
          </cell>
          <cell r="J109">
            <v>168.99999999999997</v>
          </cell>
          <cell r="K109">
            <v>255.49999999999989</v>
          </cell>
          <cell r="L109">
            <v>196.09999999999997</v>
          </cell>
          <cell r="M109">
            <v>189.7</v>
          </cell>
          <cell r="N109">
            <v>280.40000000000003</v>
          </cell>
        </row>
        <row r="110">
          <cell r="A110">
            <v>8109</v>
          </cell>
          <cell r="B110" t="str">
            <v>Lluçà</v>
          </cell>
          <cell r="C110">
            <v>745</v>
          </cell>
          <cell r="D110" t="str">
            <v>Osona</v>
          </cell>
          <cell r="E110" t="str">
            <v>Perafita</v>
          </cell>
          <cell r="F110">
            <v>59.099999999999994</v>
          </cell>
          <cell r="G110">
            <v>61.8</v>
          </cell>
          <cell r="H110">
            <v>94.399999999999991</v>
          </cell>
          <cell r="I110">
            <v>63.7</v>
          </cell>
          <cell r="J110">
            <v>45.800000000000011</v>
          </cell>
          <cell r="K110">
            <v>130.70000000000002</v>
          </cell>
          <cell r="L110">
            <v>36.4</v>
          </cell>
          <cell r="M110">
            <v>20.500000000000004</v>
          </cell>
          <cell r="N110">
            <v>130.19999999999996</v>
          </cell>
        </row>
        <row r="111">
          <cell r="A111">
            <v>8110</v>
          </cell>
          <cell r="B111" t="str">
            <v>Malgrat de Mar</v>
          </cell>
          <cell r="C111">
            <v>4</v>
          </cell>
          <cell r="D111" t="str">
            <v>Maresme</v>
          </cell>
          <cell r="E111" t="str">
            <v>Malgrat de Mar</v>
          </cell>
          <cell r="F111">
            <v>136.79999999999995</v>
          </cell>
          <cell r="G111">
            <v>193.8</v>
          </cell>
          <cell r="H111">
            <v>269.20000000000005</v>
          </cell>
          <cell r="I111">
            <v>224.2</v>
          </cell>
          <cell r="J111">
            <v>178.00000000000003</v>
          </cell>
          <cell r="K111">
            <v>226.99999999999997</v>
          </cell>
          <cell r="L111">
            <v>195.10000000000002</v>
          </cell>
          <cell r="M111">
            <v>164.4</v>
          </cell>
          <cell r="N111">
            <v>250.6999999999999</v>
          </cell>
        </row>
        <row r="112">
          <cell r="A112">
            <v>8111</v>
          </cell>
          <cell r="B112" t="str">
            <v>Malla</v>
          </cell>
          <cell r="C112">
            <v>580</v>
          </cell>
          <cell r="D112" t="str">
            <v>Osona</v>
          </cell>
          <cell r="E112" t="str">
            <v>Gurb</v>
          </cell>
          <cell r="F112">
            <v>90.499999999999972</v>
          </cell>
          <cell r="G112">
            <v>92.799999999999955</v>
          </cell>
          <cell r="H112">
            <v>141.20000000000002</v>
          </cell>
          <cell r="I112">
            <v>113.50000000000003</v>
          </cell>
          <cell r="J112">
            <v>88.999999999999972</v>
          </cell>
          <cell r="K112">
            <v>157.79999999999998</v>
          </cell>
          <cell r="L112">
            <v>50.500000000000007</v>
          </cell>
          <cell r="M112">
            <v>36.9</v>
          </cell>
          <cell r="N112">
            <v>159.49999999999997</v>
          </cell>
        </row>
        <row r="113">
          <cell r="A113">
            <v>8112</v>
          </cell>
          <cell r="B113" t="str">
            <v>Manlleu</v>
          </cell>
          <cell r="C113">
            <v>461</v>
          </cell>
          <cell r="D113" t="str">
            <v>Osona</v>
          </cell>
          <cell r="E113" t="str">
            <v>Gurb</v>
          </cell>
          <cell r="F113">
            <v>90.499999999999972</v>
          </cell>
          <cell r="G113">
            <v>92.799999999999955</v>
          </cell>
          <cell r="H113">
            <v>141.20000000000002</v>
          </cell>
          <cell r="I113">
            <v>113.50000000000003</v>
          </cell>
          <cell r="J113">
            <v>88.999999999999972</v>
          </cell>
          <cell r="K113">
            <v>157.79999999999998</v>
          </cell>
          <cell r="L113">
            <v>50.500000000000007</v>
          </cell>
          <cell r="M113">
            <v>36.9</v>
          </cell>
          <cell r="N113">
            <v>159.49999999999997</v>
          </cell>
        </row>
        <row r="114">
          <cell r="A114">
            <v>8113</v>
          </cell>
          <cell r="B114" t="str">
            <v>Manresa</v>
          </cell>
          <cell r="C114">
            <v>238</v>
          </cell>
          <cell r="D114" t="str">
            <v>Bages</v>
          </cell>
          <cell r="E114" t="str">
            <v>el Pont de Vilomara</v>
          </cell>
          <cell r="F114">
            <v>179.9499999999999</v>
          </cell>
          <cell r="G114">
            <v>234.60000000000005</v>
          </cell>
          <cell r="H114">
            <v>291.90000000000003</v>
          </cell>
          <cell r="I114">
            <v>220.1</v>
          </cell>
          <cell r="J114">
            <v>216.70000000000005</v>
          </cell>
          <cell r="K114">
            <v>305.39999999999998</v>
          </cell>
          <cell r="L114">
            <v>211.09999999999997</v>
          </cell>
          <cell r="M114">
            <v>209</v>
          </cell>
          <cell r="N114">
            <v>332.6</v>
          </cell>
        </row>
        <row r="115">
          <cell r="A115">
            <v>8114</v>
          </cell>
          <cell r="B115" t="str">
            <v>Martorell</v>
          </cell>
          <cell r="C115">
            <v>56</v>
          </cell>
          <cell r="D115" t="str">
            <v>Baix Llobregat</v>
          </cell>
          <cell r="E115" t="str">
            <v>Vallirana</v>
          </cell>
          <cell r="F115">
            <v>205.90000000000009</v>
          </cell>
          <cell r="G115">
            <v>227.90000000000012</v>
          </cell>
          <cell r="H115">
            <v>319.10000000000014</v>
          </cell>
          <cell r="I115">
            <v>298.39999999999998</v>
          </cell>
          <cell r="J115">
            <v>223.70000000000007</v>
          </cell>
          <cell r="K115">
            <v>355.4</v>
          </cell>
          <cell r="L115">
            <v>279.69999999999987</v>
          </cell>
          <cell r="M115">
            <v>249.39999999999998</v>
          </cell>
          <cell r="N115">
            <v>376.20000000000005</v>
          </cell>
        </row>
        <row r="116">
          <cell r="A116">
            <v>8115</v>
          </cell>
          <cell r="B116" t="str">
            <v>Martorelles</v>
          </cell>
          <cell r="C116">
            <v>96</v>
          </cell>
          <cell r="D116" t="str">
            <v>Vallès Oriental</v>
          </cell>
          <cell r="E116" t="str">
            <v>Vilanova del Vallès</v>
          </cell>
          <cell r="F116">
            <v>134.10000000000002</v>
          </cell>
          <cell r="G116">
            <v>178.50000000000006</v>
          </cell>
          <cell r="H116">
            <v>226.20000000000002</v>
          </cell>
          <cell r="I116">
            <v>185.7</v>
          </cell>
          <cell r="J116">
            <v>116</v>
          </cell>
          <cell r="K116">
            <v>197.6999999999999</v>
          </cell>
          <cell r="L116">
            <v>133.19999999999999</v>
          </cell>
          <cell r="M116">
            <v>96.2</v>
          </cell>
          <cell r="N116">
            <v>213.19999999999993</v>
          </cell>
        </row>
        <row r="117">
          <cell r="A117">
            <v>8116</v>
          </cell>
          <cell r="B117" t="str">
            <v>les Masies de Roda</v>
          </cell>
          <cell r="C117">
            <v>468</v>
          </cell>
          <cell r="D117" t="str">
            <v>Osona</v>
          </cell>
          <cell r="E117" t="str">
            <v>Gurb</v>
          </cell>
          <cell r="F117">
            <v>90.499999999999972</v>
          </cell>
          <cell r="G117">
            <v>92.799999999999955</v>
          </cell>
          <cell r="H117">
            <v>141.20000000000002</v>
          </cell>
          <cell r="I117">
            <v>113.50000000000003</v>
          </cell>
          <cell r="J117">
            <v>88.999999999999972</v>
          </cell>
          <cell r="K117">
            <v>157.79999999999998</v>
          </cell>
          <cell r="L117">
            <v>50.500000000000007</v>
          </cell>
          <cell r="M117">
            <v>36.9</v>
          </cell>
          <cell r="N117">
            <v>159.49999999999997</v>
          </cell>
        </row>
        <row r="118">
          <cell r="A118">
            <v>8117</v>
          </cell>
          <cell r="B118" t="str">
            <v>les Masies de Voltregà</v>
          </cell>
          <cell r="C118">
            <v>533</v>
          </cell>
          <cell r="D118" t="str">
            <v>Osona</v>
          </cell>
          <cell r="E118" t="str">
            <v>Gurb</v>
          </cell>
          <cell r="F118">
            <v>90.499999999999972</v>
          </cell>
          <cell r="G118">
            <v>92.799999999999955</v>
          </cell>
          <cell r="H118">
            <v>141.20000000000002</v>
          </cell>
          <cell r="I118">
            <v>113.50000000000003</v>
          </cell>
          <cell r="J118">
            <v>88.999999999999972</v>
          </cell>
          <cell r="K118">
            <v>157.79999999999998</v>
          </cell>
          <cell r="L118">
            <v>50.500000000000007</v>
          </cell>
          <cell r="M118">
            <v>36.9</v>
          </cell>
          <cell r="N118">
            <v>159.49999999999997</v>
          </cell>
        </row>
        <row r="119">
          <cell r="A119">
            <v>8118</v>
          </cell>
          <cell r="B119" t="str">
            <v>el Masnou</v>
          </cell>
          <cell r="C119">
            <v>27</v>
          </cell>
          <cell r="D119" t="str">
            <v>Maresme</v>
          </cell>
          <cell r="E119" t="str">
            <v>Vilassar de Mar</v>
          </cell>
          <cell r="F119">
            <v>243.40000000000003</v>
          </cell>
          <cell r="G119">
            <v>268.60000000000002</v>
          </cell>
          <cell r="H119">
            <v>329.99999999999994</v>
          </cell>
          <cell r="I119">
            <v>302.79999999999995</v>
          </cell>
          <cell r="J119">
            <v>279.0999999999998</v>
          </cell>
          <cell r="K119">
            <v>331.59999999999997</v>
          </cell>
          <cell r="L119">
            <v>269.80000000000013</v>
          </cell>
          <cell r="M119">
            <v>239.1</v>
          </cell>
          <cell r="N119">
            <v>301.09999999999985</v>
          </cell>
        </row>
        <row r="120">
          <cell r="A120">
            <v>8119</v>
          </cell>
          <cell r="B120" t="str">
            <v>Masquefa</v>
          </cell>
          <cell r="C120">
            <v>257</v>
          </cell>
          <cell r="D120" t="str">
            <v>Anoia</v>
          </cell>
          <cell r="E120" t="str">
            <v>Òdena</v>
          </cell>
          <cell r="F120">
            <v>149.70000000000002</v>
          </cell>
          <cell r="G120">
            <v>201.59999999999994</v>
          </cell>
          <cell r="H120">
            <v>212.6</v>
          </cell>
          <cell r="I120">
            <v>165.20000000000002</v>
          </cell>
          <cell r="J120">
            <v>149.10000000000002</v>
          </cell>
          <cell r="K120">
            <v>217.9</v>
          </cell>
          <cell r="L120">
            <v>135.49999999999997</v>
          </cell>
          <cell r="M120">
            <v>138.10000000000002</v>
          </cell>
          <cell r="N120">
            <v>257.39999999999998</v>
          </cell>
        </row>
        <row r="121">
          <cell r="A121">
            <v>8120</v>
          </cell>
          <cell r="B121" t="str">
            <v>Matadepera</v>
          </cell>
          <cell r="C121">
            <v>423</v>
          </cell>
          <cell r="D121" t="str">
            <v>Vallès Occidental</v>
          </cell>
          <cell r="E121" t="str">
            <v>Cerdanyola del Vallès</v>
          </cell>
          <cell r="F121">
            <v>189.90000000000003</v>
          </cell>
          <cell r="G121">
            <v>249.90000000000003</v>
          </cell>
          <cell r="H121">
            <v>309.00000000000011</v>
          </cell>
          <cell r="I121">
            <v>262.99999999999994</v>
          </cell>
          <cell r="J121">
            <v>198.19999999999993</v>
          </cell>
          <cell r="K121">
            <v>285.30000000000007</v>
          </cell>
          <cell r="L121">
            <v>216.39999999999992</v>
          </cell>
          <cell r="M121">
            <v>150.6</v>
          </cell>
          <cell r="N121">
            <v>296.59999999999991</v>
          </cell>
        </row>
        <row r="122">
          <cell r="A122">
            <v>8121</v>
          </cell>
          <cell r="B122" t="str">
            <v>Mataró</v>
          </cell>
          <cell r="C122">
            <v>28</v>
          </cell>
          <cell r="D122" t="str">
            <v>Maresme</v>
          </cell>
          <cell r="E122" t="str">
            <v>Vilassar de Mar</v>
          </cell>
          <cell r="F122">
            <v>243.40000000000003</v>
          </cell>
          <cell r="G122">
            <v>268.60000000000002</v>
          </cell>
          <cell r="H122">
            <v>329.99999999999994</v>
          </cell>
          <cell r="I122">
            <v>302.79999999999995</v>
          </cell>
          <cell r="J122">
            <v>279.0999999999998</v>
          </cell>
          <cell r="K122">
            <v>331.59999999999997</v>
          </cell>
          <cell r="L122">
            <v>269.80000000000013</v>
          </cell>
          <cell r="M122">
            <v>239.1</v>
          </cell>
          <cell r="N122">
            <v>301.09999999999985</v>
          </cell>
        </row>
        <row r="123">
          <cell r="A123">
            <v>8122</v>
          </cell>
          <cell r="B123" t="str">
            <v>Mediona</v>
          </cell>
          <cell r="C123">
            <v>430</v>
          </cell>
          <cell r="D123" t="str">
            <v>Alt Penedès</v>
          </cell>
          <cell r="E123" t="str">
            <v>Canaletes</v>
          </cell>
          <cell r="F123">
            <v>123.20000000000002</v>
          </cell>
          <cell r="G123">
            <v>157.69999999999999</v>
          </cell>
          <cell r="H123">
            <v>218.20000000000005</v>
          </cell>
          <cell r="I123">
            <v>160.6</v>
          </cell>
          <cell r="J123">
            <v>133.10000000000002</v>
          </cell>
          <cell r="K123">
            <v>190.10000000000005</v>
          </cell>
          <cell r="L123">
            <v>132.59999999999997</v>
          </cell>
          <cell r="M123">
            <v>126.09999999999994</v>
          </cell>
          <cell r="N123">
            <v>222.20000000000005</v>
          </cell>
        </row>
        <row r="124">
          <cell r="A124">
            <v>8123</v>
          </cell>
          <cell r="B124" t="str">
            <v>Molins de Rei</v>
          </cell>
          <cell r="C124">
            <v>37</v>
          </cell>
          <cell r="D124" t="str">
            <v>Baix Llobregat</v>
          </cell>
          <cell r="E124" t="str">
            <v>Viladecans</v>
          </cell>
          <cell r="F124">
            <v>214</v>
          </cell>
          <cell r="G124">
            <v>302.60000000000014</v>
          </cell>
          <cell r="H124">
            <v>351.29999999999995</v>
          </cell>
          <cell r="I124">
            <v>311.99999999999983</v>
          </cell>
          <cell r="J124">
            <v>290.5</v>
          </cell>
          <cell r="K124">
            <v>350.7</v>
          </cell>
          <cell r="L124">
            <v>304.70000000000005</v>
          </cell>
          <cell r="M124">
            <v>301.69999999999987</v>
          </cell>
          <cell r="N124">
            <v>394.30000000000024</v>
          </cell>
        </row>
        <row r="125">
          <cell r="A125">
            <v>8124</v>
          </cell>
          <cell r="B125" t="str">
            <v>Mollet del Vallès</v>
          </cell>
          <cell r="C125">
            <v>65</v>
          </cell>
          <cell r="D125" t="str">
            <v>Vallès Oriental</v>
          </cell>
          <cell r="E125" t="str">
            <v>Vilanova del Vallès</v>
          </cell>
          <cell r="F125">
            <v>134.10000000000002</v>
          </cell>
          <cell r="G125">
            <v>178.50000000000006</v>
          </cell>
          <cell r="H125">
            <v>226.20000000000002</v>
          </cell>
          <cell r="I125">
            <v>185.7</v>
          </cell>
          <cell r="J125">
            <v>116</v>
          </cell>
          <cell r="K125">
            <v>197.6999999999999</v>
          </cell>
          <cell r="L125">
            <v>133.19999999999999</v>
          </cell>
          <cell r="M125">
            <v>96.2</v>
          </cell>
          <cell r="N125">
            <v>213.19999999999993</v>
          </cell>
        </row>
        <row r="126">
          <cell r="A126">
            <v>8125</v>
          </cell>
          <cell r="B126" t="str">
            <v>Montcada i Reixac</v>
          </cell>
          <cell r="C126">
            <v>36</v>
          </cell>
          <cell r="D126" t="str">
            <v>Vallès Occidental</v>
          </cell>
          <cell r="E126" t="str">
            <v>Cerdanyola del Vallès</v>
          </cell>
          <cell r="F126">
            <v>189.90000000000003</v>
          </cell>
          <cell r="G126">
            <v>249.90000000000003</v>
          </cell>
          <cell r="H126">
            <v>309.00000000000011</v>
          </cell>
          <cell r="I126">
            <v>262.99999999999994</v>
          </cell>
          <cell r="J126">
            <v>198.19999999999993</v>
          </cell>
          <cell r="K126">
            <v>285.30000000000007</v>
          </cell>
          <cell r="L126">
            <v>216.39999999999992</v>
          </cell>
          <cell r="M126">
            <v>150.6</v>
          </cell>
          <cell r="N126">
            <v>296.59999999999991</v>
          </cell>
        </row>
        <row r="127">
          <cell r="A127">
            <v>8126</v>
          </cell>
          <cell r="B127" t="str">
            <v>Montgat</v>
          </cell>
          <cell r="C127">
            <v>20</v>
          </cell>
          <cell r="D127" t="str">
            <v>Maresme</v>
          </cell>
          <cell r="E127" t="str">
            <v>Vilassar de Mar</v>
          </cell>
          <cell r="F127">
            <v>243.40000000000003</v>
          </cell>
          <cell r="G127">
            <v>268.60000000000002</v>
          </cell>
          <cell r="H127">
            <v>329.99999999999994</v>
          </cell>
          <cell r="I127">
            <v>302.79999999999995</v>
          </cell>
          <cell r="J127">
            <v>279.0999999999998</v>
          </cell>
          <cell r="K127">
            <v>331.59999999999997</v>
          </cell>
          <cell r="L127">
            <v>269.80000000000013</v>
          </cell>
          <cell r="M127">
            <v>239.1</v>
          </cell>
          <cell r="N127">
            <v>301.09999999999985</v>
          </cell>
        </row>
        <row r="128">
          <cell r="A128">
            <v>8127</v>
          </cell>
          <cell r="B128" t="str">
            <v>Monistrol de Montserrat</v>
          </cell>
          <cell r="C128">
            <v>161</v>
          </cell>
          <cell r="D128" t="str">
            <v>Bages</v>
          </cell>
          <cell r="E128" t="str">
            <v>el Pont de Vilomara</v>
          </cell>
          <cell r="F128">
            <v>179.9499999999999</v>
          </cell>
          <cell r="G128">
            <v>234.60000000000005</v>
          </cell>
          <cell r="H128">
            <v>291.90000000000003</v>
          </cell>
          <cell r="I128">
            <v>220.1</v>
          </cell>
          <cell r="J128">
            <v>216.70000000000005</v>
          </cell>
          <cell r="K128">
            <v>305.39999999999998</v>
          </cell>
          <cell r="L128">
            <v>211.09999999999997</v>
          </cell>
          <cell r="M128">
            <v>209</v>
          </cell>
          <cell r="N128">
            <v>332.6</v>
          </cell>
        </row>
        <row r="129">
          <cell r="A129">
            <v>8128</v>
          </cell>
          <cell r="B129" t="str">
            <v>Monistrol de Calders</v>
          </cell>
          <cell r="C129">
            <v>447</v>
          </cell>
          <cell r="D129" t="str">
            <v>Bages</v>
          </cell>
          <cell r="E129" t="str">
            <v>Artés</v>
          </cell>
          <cell r="F129">
            <v>183.40000000000006</v>
          </cell>
          <cell r="G129">
            <v>215.29999999999995</v>
          </cell>
          <cell r="H129">
            <v>278.30000000000013</v>
          </cell>
          <cell r="I129">
            <v>181.69999999999996</v>
          </cell>
          <cell r="J129">
            <v>192.89999999999984</v>
          </cell>
          <cell r="K129">
            <v>272.90000000000003</v>
          </cell>
          <cell r="L129">
            <v>160.70000000000002</v>
          </cell>
          <cell r="M129">
            <v>140.09999999999997</v>
          </cell>
          <cell r="N129">
            <v>305.80000000000007</v>
          </cell>
        </row>
        <row r="130">
          <cell r="A130">
            <v>8129</v>
          </cell>
          <cell r="B130" t="str">
            <v>Muntanyola</v>
          </cell>
          <cell r="C130">
            <v>807</v>
          </cell>
          <cell r="D130" t="str">
            <v>Osona</v>
          </cell>
          <cell r="E130" t="str">
            <v>Muntanyola</v>
          </cell>
          <cell r="F130">
            <v>67.500000000000014</v>
          </cell>
          <cell r="G130">
            <v>83.5</v>
          </cell>
          <cell r="H130">
            <v>135.70000000000002</v>
          </cell>
          <cell r="I130">
            <v>85.700000000000017</v>
          </cell>
          <cell r="J130">
            <v>56.099999999999987</v>
          </cell>
          <cell r="K130">
            <v>141.80000000000004</v>
          </cell>
          <cell r="L130">
            <v>50.500000000000014</v>
          </cell>
          <cell r="M130">
            <v>23.400000000000002</v>
          </cell>
          <cell r="N130">
            <v>146.70000000000002</v>
          </cell>
        </row>
        <row r="131">
          <cell r="A131">
            <v>8130</v>
          </cell>
          <cell r="B131" t="str">
            <v>Montclar</v>
          </cell>
          <cell r="C131">
            <v>728</v>
          </cell>
          <cell r="D131" t="str">
            <v>Berguedà</v>
          </cell>
          <cell r="E131" t="str">
            <v>Guardiola de Berguedà</v>
          </cell>
          <cell r="F131">
            <v>59.7</v>
          </cell>
          <cell r="G131">
            <v>60.39999999999997</v>
          </cell>
          <cell r="H131">
            <v>63.19999999999996</v>
          </cell>
          <cell r="I131">
            <v>30.20000000000001</v>
          </cell>
          <cell r="J131">
            <v>18.7</v>
          </cell>
          <cell r="K131">
            <v>83</v>
          </cell>
          <cell r="L131">
            <v>5.6999999999999957</v>
          </cell>
          <cell r="M131">
            <v>4.8000000000000007</v>
          </cell>
          <cell r="N131">
            <v>78.5</v>
          </cell>
        </row>
        <row r="132">
          <cell r="A132">
            <v>8131</v>
          </cell>
          <cell r="B132" t="str">
            <v>Montesquiu</v>
          </cell>
          <cell r="C132">
            <v>577</v>
          </cell>
          <cell r="D132" t="str">
            <v>Osona</v>
          </cell>
          <cell r="E132" t="str">
            <v>Montesquiu</v>
          </cell>
          <cell r="F132">
            <v>76.300000000000011</v>
          </cell>
          <cell r="G132">
            <v>50.900000000000006</v>
          </cell>
          <cell r="H132">
            <v>79.5</v>
          </cell>
          <cell r="I132">
            <v>70.099999999999966</v>
          </cell>
          <cell r="J132">
            <v>40.6</v>
          </cell>
          <cell r="K132">
            <v>141.90000000000003</v>
          </cell>
          <cell r="L132">
            <v>32.299999999999997</v>
          </cell>
          <cell r="M132">
            <v>20.700000000000003</v>
          </cell>
          <cell r="N132">
            <v>145.4</v>
          </cell>
        </row>
        <row r="133">
          <cell r="A133">
            <v>8132</v>
          </cell>
          <cell r="B133" t="str">
            <v>Montmajor</v>
          </cell>
          <cell r="C133">
            <v>756</v>
          </cell>
          <cell r="D133" t="str">
            <v>Berguedà</v>
          </cell>
          <cell r="E133" t="str">
            <v>Guardiola de Berguedà</v>
          </cell>
          <cell r="F133">
            <v>59.7</v>
          </cell>
          <cell r="G133">
            <v>60.39999999999997</v>
          </cell>
          <cell r="H133">
            <v>63.19999999999996</v>
          </cell>
          <cell r="I133">
            <v>30.20000000000001</v>
          </cell>
          <cell r="J133">
            <v>18.7</v>
          </cell>
          <cell r="K133">
            <v>83</v>
          </cell>
          <cell r="L133">
            <v>5.6999999999999957</v>
          </cell>
          <cell r="M133">
            <v>4.8000000000000007</v>
          </cell>
          <cell r="N133">
            <v>78.5</v>
          </cell>
        </row>
        <row r="134">
          <cell r="A134">
            <v>8133</v>
          </cell>
          <cell r="B134" t="str">
            <v>Montmaneu</v>
          </cell>
          <cell r="C134">
            <v>709</v>
          </cell>
          <cell r="D134" t="str">
            <v>Anoia</v>
          </cell>
          <cell r="E134" t="str">
            <v>Òdena</v>
          </cell>
          <cell r="F134">
            <v>149.70000000000002</v>
          </cell>
          <cell r="G134">
            <v>201.59999999999994</v>
          </cell>
          <cell r="H134">
            <v>212.6</v>
          </cell>
          <cell r="I134">
            <v>165.20000000000002</v>
          </cell>
          <cell r="J134">
            <v>149.10000000000002</v>
          </cell>
          <cell r="K134">
            <v>217.9</v>
          </cell>
          <cell r="L134">
            <v>135.49999999999997</v>
          </cell>
          <cell r="M134">
            <v>138.10000000000002</v>
          </cell>
          <cell r="N134">
            <v>257.39999999999998</v>
          </cell>
        </row>
        <row r="135">
          <cell r="A135">
            <v>8134</v>
          </cell>
          <cell r="B135" t="str">
            <v>Figaró - Montmany</v>
          </cell>
          <cell r="C135">
            <v>330</v>
          </cell>
          <cell r="D135" t="str">
            <v>Vallès Oriental</v>
          </cell>
          <cell r="E135" t="str">
            <v>Caldes de Montbui</v>
          </cell>
          <cell r="F135">
            <v>234.1</v>
          </cell>
          <cell r="G135">
            <v>257.39999999999998</v>
          </cell>
          <cell r="H135">
            <v>299.3</v>
          </cell>
          <cell r="I135">
            <v>244.29999999999993</v>
          </cell>
          <cell r="J135">
            <v>168.99999999999997</v>
          </cell>
          <cell r="K135">
            <v>255.49999999999989</v>
          </cell>
          <cell r="L135">
            <v>196.09999999999997</v>
          </cell>
          <cell r="M135">
            <v>189.7</v>
          </cell>
          <cell r="N135">
            <v>280.40000000000003</v>
          </cell>
        </row>
        <row r="136">
          <cell r="A136">
            <v>8135</v>
          </cell>
          <cell r="B136" t="str">
            <v>Montmeló</v>
          </cell>
          <cell r="C136">
            <v>72</v>
          </cell>
          <cell r="D136" t="str">
            <v>Vallès Oriental</v>
          </cell>
          <cell r="E136" t="str">
            <v>Vilanova del Vallès</v>
          </cell>
          <cell r="F136">
            <v>134.10000000000002</v>
          </cell>
          <cell r="G136">
            <v>178.50000000000006</v>
          </cell>
          <cell r="H136">
            <v>226.20000000000002</v>
          </cell>
          <cell r="I136">
            <v>185.7</v>
          </cell>
          <cell r="J136">
            <v>116</v>
          </cell>
          <cell r="K136">
            <v>197.6999999999999</v>
          </cell>
          <cell r="L136">
            <v>133.19999999999999</v>
          </cell>
          <cell r="M136">
            <v>96.2</v>
          </cell>
          <cell r="N136">
            <v>213.19999999999993</v>
          </cell>
        </row>
        <row r="137">
          <cell r="A137">
            <v>8136</v>
          </cell>
          <cell r="B137" t="str">
            <v>Montornès del Vallès</v>
          </cell>
          <cell r="C137">
            <v>116</v>
          </cell>
          <cell r="D137" t="str">
            <v>Vallès Oriental</v>
          </cell>
          <cell r="E137" t="str">
            <v>Vilanova del Vallès</v>
          </cell>
          <cell r="F137">
            <v>134.10000000000002</v>
          </cell>
          <cell r="G137">
            <v>178.50000000000006</v>
          </cell>
          <cell r="H137">
            <v>226.20000000000002</v>
          </cell>
          <cell r="I137">
            <v>185.7</v>
          </cell>
          <cell r="J137">
            <v>116</v>
          </cell>
          <cell r="K137">
            <v>197.6999999999999</v>
          </cell>
          <cell r="L137">
            <v>133.19999999999999</v>
          </cell>
          <cell r="M137">
            <v>96.2</v>
          </cell>
          <cell r="N137">
            <v>213.19999999999993</v>
          </cell>
        </row>
        <row r="138">
          <cell r="A138">
            <v>8137</v>
          </cell>
          <cell r="B138" t="str">
            <v>Montseny</v>
          </cell>
          <cell r="C138">
            <v>528</v>
          </cell>
          <cell r="D138" t="str">
            <v>Vallès Oriental</v>
          </cell>
          <cell r="E138" t="str">
            <v>Caldes de Montbui</v>
          </cell>
          <cell r="F138">
            <v>234.1</v>
          </cell>
          <cell r="G138">
            <v>257.39999999999998</v>
          </cell>
          <cell r="H138">
            <v>299.3</v>
          </cell>
          <cell r="I138">
            <v>244.29999999999993</v>
          </cell>
          <cell r="J138">
            <v>168.99999999999997</v>
          </cell>
          <cell r="K138">
            <v>255.49999999999989</v>
          </cell>
          <cell r="L138">
            <v>196.09999999999997</v>
          </cell>
          <cell r="M138">
            <v>189.7</v>
          </cell>
          <cell r="N138">
            <v>280.40000000000003</v>
          </cell>
        </row>
        <row r="139">
          <cell r="A139">
            <v>8138</v>
          </cell>
          <cell r="B139" t="str">
            <v>Moià</v>
          </cell>
          <cell r="C139">
            <v>717</v>
          </cell>
          <cell r="D139" t="str">
            <v>Bages</v>
          </cell>
          <cell r="E139" t="str">
            <v>Muntanyola</v>
          </cell>
          <cell r="F139">
            <v>67.500000000000014</v>
          </cell>
          <cell r="G139">
            <v>83.5</v>
          </cell>
          <cell r="H139">
            <v>135.70000000000002</v>
          </cell>
          <cell r="I139">
            <v>85.700000000000017</v>
          </cell>
          <cell r="J139">
            <v>56.099999999999987</v>
          </cell>
          <cell r="K139">
            <v>141.80000000000004</v>
          </cell>
          <cell r="L139">
            <v>50.500000000000014</v>
          </cell>
          <cell r="M139">
            <v>23.400000000000002</v>
          </cell>
          <cell r="N139">
            <v>146.70000000000002</v>
          </cell>
        </row>
        <row r="140">
          <cell r="A140">
            <v>8139</v>
          </cell>
          <cell r="B140" t="str">
            <v>Mura</v>
          </cell>
          <cell r="C140">
            <v>454</v>
          </cell>
          <cell r="D140" t="str">
            <v>Bages</v>
          </cell>
          <cell r="E140" t="str">
            <v>Sant Llorenç Savall</v>
          </cell>
          <cell r="F140">
            <v>68.900000000000006</v>
          </cell>
          <cell r="G140">
            <v>80.5</v>
          </cell>
          <cell r="H140">
            <v>142.70000000000005</v>
          </cell>
          <cell r="I140">
            <v>95.2</v>
          </cell>
          <cell r="J140">
            <v>40.799999999999997</v>
          </cell>
          <cell r="K140">
            <v>111.7</v>
          </cell>
          <cell r="L140">
            <v>52.999999999999993</v>
          </cell>
          <cell r="M140">
            <v>24.7</v>
          </cell>
          <cell r="N140">
            <v>126.49999999999997</v>
          </cell>
        </row>
        <row r="141">
          <cell r="A141">
            <v>8140</v>
          </cell>
          <cell r="B141" t="str">
            <v>Navarcles</v>
          </cell>
          <cell r="C141">
            <v>269</v>
          </cell>
          <cell r="D141" t="str">
            <v>Bages</v>
          </cell>
          <cell r="E141" t="str">
            <v>Artés</v>
          </cell>
          <cell r="F141">
            <v>183.40000000000006</v>
          </cell>
          <cell r="G141">
            <v>215.29999999999995</v>
          </cell>
          <cell r="H141">
            <v>278.30000000000013</v>
          </cell>
          <cell r="I141">
            <v>181.69999999999996</v>
          </cell>
          <cell r="J141">
            <v>192.89999999999984</v>
          </cell>
          <cell r="K141">
            <v>272.90000000000003</v>
          </cell>
          <cell r="L141">
            <v>160.70000000000002</v>
          </cell>
          <cell r="M141">
            <v>140.09999999999997</v>
          </cell>
          <cell r="N141">
            <v>305.80000000000007</v>
          </cell>
        </row>
        <row r="142">
          <cell r="A142">
            <v>8141</v>
          </cell>
          <cell r="B142" t="str">
            <v>Navàs</v>
          </cell>
          <cell r="C142">
            <v>370</v>
          </cell>
          <cell r="D142" t="str">
            <v>Bages</v>
          </cell>
          <cell r="E142" t="str">
            <v>Artés</v>
          </cell>
          <cell r="F142">
            <v>183.40000000000006</v>
          </cell>
          <cell r="G142">
            <v>215.29999999999995</v>
          </cell>
          <cell r="H142">
            <v>278.30000000000013</v>
          </cell>
          <cell r="I142">
            <v>181.69999999999996</v>
          </cell>
          <cell r="J142">
            <v>192.89999999999984</v>
          </cell>
          <cell r="K142">
            <v>272.90000000000003</v>
          </cell>
          <cell r="L142">
            <v>160.70000000000002</v>
          </cell>
          <cell r="M142">
            <v>140.09999999999997</v>
          </cell>
          <cell r="N142">
            <v>305.80000000000007</v>
          </cell>
        </row>
        <row r="143">
          <cell r="A143">
            <v>8142</v>
          </cell>
          <cell r="B143" t="str">
            <v>la Nou de Berguedà</v>
          </cell>
          <cell r="C143">
            <v>876</v>
          </cell>
          <cell r="D143" t="str">
            <v>Berguedà</v>
          </cell>
          <cell r="E143" t="str">
            <v>La Quar</v>
          </cell>
          <cell r="F143">
            <v>55.699999999999996</v>
          </cell>
          <cell r="G143">
            <v>39</v>
          </cell>
          <cell r="H143">
            <v>101.1</v>
          </cell>
          <cell r="I143">
            <v>48.200000000000017</v>
          </cell>
          <cell r="J143">
            <v>42</v>
          </cell>
          <cell r="K143">
            <v>134.29999999999998</v>
          </cell>
          <cell r="L143">
            <v>47.600000000000009</v>
          </cell>
          <cell r="M143">
            <v>24.400000000000002</v>
          </cell>
          <cell r="N143">
            <v>149.69999999999996</v>
          </cell>
        </row>
        <row r="144">
          <cell r="A144">
            <v>8143</v>
          </cell>
          <cell r="B144" t="str">
            <v>Òdena</v>
          </cell>
          <cell r="C144">
            <v>421</v>
          </cell>
          <cell r="D144" t="str">
            <v>Anoia</v>
          </cell>
          <cell r="E144" t="str">
            <v>Òdena</v>
          </cell>
          <cell r="F144">
            <v>149.70000000000002</v>
          </cell>
          <cell r="G144">
            <v>201.59999999999994</v>
          </cell>
          <cell r="H144">
            <v>212.6</v>
          </cell>
          <cell r="I144">
            <v>165.20000000000002</v>
          </cell>
          <cell r="J144">
            <v>149.10000000000002</v>
          </cell>
          <cell r="K144">
            <v>217.9</v>
          </cell>
          <cell r="L144">
            <v>135.49999999999997</v>
          </cell>
          <cell r="M144">
            <v>138.10000000000002</v>
          </cell>
          <cell r="N144">
            <v>257.39999999999998</v>
          </cell>
        </row>
        <row r="145">
          <cell r="A145">
            <v>8144</v>
          </cell>
          <cell r="B145" t="str">
            <v>Olvan</v>
          </cell>
          <cell r="C145">
            <v>553</v>
          </cell>
          <cell r="D145" t="str">
            <v>Berguedà</v>
          </cell>
          <cell r="E145" t="str">
            <v>La Quar</v>
          </cell>
          <cell r="F145">
            <v>55.699999999999996</v>
          </cell>
          <cell r="G145">
            <v>39</v>
          </cell>
          <cell r="H145">
            <v>101.1</v>
          </cell>
          <cell r="I145">
            <v>48.200000000000017</v>
          </cell>
          <cell r="J145">
            <v>42</v>
          </cell>
          <cell r="K145">
            <v>134.29999999999998</v>
          </cell>
          <cell r="L145">
            <v>47.600000000000009</v>
          </cell>
          <cell r="M145">
            <v>24.400000000000002</v>
          </cell>
          <cell r="N145">
            <v>149.69999999999996</v>
          </cell>
        </row>
        <row r="146">
          <cell r="A146">
            <v>8145</v>
          </cell>
          <cell r="B146" t="str">
            <v>Olèrdola</v>
          </cell>
          <cell r="C146">
            <v>189</v>
          </cell>
          <cell r="D146" t="str">
            <v>Alt Penedès</v>
          </cell>
          <cell r="E146" t="str">
            <v>La Granada</v>
          </cell>
          <cell r="F146">
            <v>137.69999999999999</v>
          </cell>
          <cell r="G146">
            <v>190.2999999999999</v>
          </cell>
          <cell r="H146">
            <v>260.60000000000008</v>
          </cell>
          <cell r="I146">
            <v>205.70000000000007</v>
          </cell>
          <cell r="J146">
            <v>137.30000000000004</v>
          </cell>
          <cell r="K146">
            <v>206.6</v>
          </cell>
          <cell r="L146">
            <v>156.79999999999995</v>
          </cell>
          <cell r="M146">
            <v>157.30000000000004</v>
          </cell>
          <cell r="N146">
            <v>246.89999999999998</v>
          </cell>
        </row>
        <row r="147">
          <cell r="A147">
            <v>8146</v>
          </cell>
          <cell r="B147" t="str">
            <v>Olesa de Bonesvalls</v>
          </cell>
          <cell r="C147">
            <v>265</v>
          </cell>
          <cell r="D147" t="str">
            <v>Alt Penedès</v>
          </cell>
          <cell r="E147" t="str">
            <v>La Granada</v>
          </cell>
          <cell r="F147">
            <v>137.69999999999999</v>
          </cell>
          <cell r="G147">
            <v>190.2999999999999</v>
          </cell>
          <cell r="H147">
            <v>260.60000000000008</v>
          </cell>
          <cell r="I147">
            <v>205.70000000000007</v>
          </cell>
          <cell r="J147">
            <v>137.30000000000004</v>
          </cell>
          <cell r="K147">
            <v>206.6</v>
          </cell>
          <cell r="L147">
            <v>156.79999999999995</v>
          </cell>
          <cell r="M147">
            <v>157.30000000000004</v>
          </cell>
          <cell r="N147">
            <v>246.89999999999998</v>
          </cell>
        </row>
        <row r="148">
          <cell r="A148">
            <v>8147</v>
          </cell>
          <cell r="B148" t="str">
            <v>Olesa de Montserrat</v>
          </cell>
          <cell r="C148">
            <v>124</v>
          </cell>
          <cell r="D148" t="str">
            <v>Baix Llobregat</v>
          </cell>
          <cell r="E148" t="str">
            <v>Vacarisses</v>
          </cell>
          <cell r="F148">
            <v>91.699999999999974</v>
          </cell>
          <cell r="G148">
            <v>156.50000000000006</v>
          </cell>
          <cell r="H148">
            <v>204.60000000000002</v>
          </cell>
          <cell r="I148">
            <v>153.20000000000007</v>
          </cell>
          <cell r="J148">
            <v>105.60000000000001</v>
          </cell>
          <cell r="K148">
            <v>184.89999999999998</v>
          </cell>
          <cell r="L148">
            <v>123</v>
          </cell>
          <cell r="M148">
            <v>101.99999999999997</v>
          </cell>
          <cell r="N148">
            <v>222.80000000000004</v>
          </cell>
        </row>
        <row r="149">
          <cell r="A149">
            <v>8148</v>
          </cell>
          <cell r="B149" t="str">
            <v>Olivella</v>
          </cell>
          <cell r="C149">
            <v>211</v>
          </cell>
          <cell r="D149" t="str">
            <v>Garraf</v>
          </cell>
          <cell r="E149" t="str">
            <v>PN Garraf (St. Pere de R.)</v>
          </cell>
          <cell r="F149">
            <v>191.09999999999997</v>
          </cell>
          <cell r="G149">
            <v>239.09999999999988</v>
          </cell>
          <cell r="H149">
            <v>334.10000000000008</v>
          </cell>
          <cell r="I149">
            <v>257.10000000000002</v>
          </cell>
          <cell r="J149">
            <v>254.2999999999999</v>
          </cell>
          <cell r="K149">
            <v>309.50000000000017</v>
          </cell>
          <cell r="L149">
            <v>251.50000000000006</v>
          </cell>
          <cell r="M149">
            <v>212.59999999999991</v>
          </cell>
          <cell r="N149">
            <v>296.3</v>
          </cell>
        </row>
        <row r="150">
          <cell r="A150">
            <v>8149</v>
          </cell>
          <cell r="B150" t="str">
            <v>Olost</v>
          </cell>
          <cell r="C150">
            <v>572</v>
          </cell>
          <cell r="D150" t="str">
            <v>Osona</v>
          </cell>
          <cell r="E150" t="str">
            <v>Gurb</v>
          </cell>
          <cell r="F150">
            <v>90.499999999999972</v>
          </cell>
          <cell r="G150">
            <v>92.799999999999955</v>
          </cell>
          <cell r="H150">
            <v>141.20000000000002</v>
          </cell>
          <cell r="I150">
            <v>113.50000000000003</v>
          </cell>
          <cell r="J150">
            <v>88.999999999999972</v>
          </cell>
          <cell r="K150">
            <v>157.79999999999998</v>
          </cell>
          <cell r="L150">
            <v>50.500000000000007</v>
          </cell>
          <cell r="M150">
            <v>36.9</v>
          </cell>
          <cell r="N150">
            <v>159.49999999999997</v>
          </cell>
        </row>
        <row r="151">
          <cell r="A151">
            <v>8150</v>
          </cell>
          <cell r="B151" t="str">
            <v>Orís</v>
          </cell>
          <cell r="C151">
            <v>576</v>
          </cell>
          <cell r="D151" t="str">
            <v>Osona</v>
          </cell>
          <cell r="E151" t="str">
            <v>Orís</v>
          </cell>
          <cell r="F151">
            <v>64.900000000000006</v>
          </cell>
          <cell r="G151">
            <v>58.499999999999993</v>
          </cell>
          <cell r="H151">
            <v>99.800000000000011</v>
          </cell>
          <cell r="I151">
            <v>90.000000000000028</v>
          </cell>
          <cell r="J151">
            <v>59.100000000000009</v>
          </cell>
          <cell r="K151">
            <v>159.50000000000006</v>
          </cell>
          <cell r="L151">
            <v>53.000000000000014</v>
          </cell>
          <cell r="M151">
            <v>33.400000000000006</v>
          </cell>
          <cell r="N151">
            <v>165.2</v>
          </cell>
        </row>
        <row r="152">
          <cell r="A152">
            <v>8151</v>
          </cell>
          <cell r="B152" t="str">
            <v>Oristà</v>
          </cell>
          <cell r="C152">
            <v>468</v>
          </cell>
          <cell r="D152" t="str">
            <v>Osona</v>
          </cell>
          <cell r="E152" t="str">
            <v>Gurb</v>
          </cell>
          <cell r="F152">
            <v>90.499999999999972</v>
          </cell>
          <cell r="G152">
            <v>92.799999999999955</v>
          </cell>
          <cell r="H152">
            <v>141.20000000000002</v>
          </cell>
          <cell r="I152">
            <v>113.50000000000003</v>
          </cell>
          <cell r="J152">
            <v>88.999999999999972</v>
          </cell>
          <cell r="K152">
            <v>157.79999999999998</v>
          </cell>
          <cell r="L152">
            <v>50.500000000000007</v>
          </cell>
          <cell r="M152">
            <v>36.9</v>
          </cell>
          <cell r="N152">
            <v>159.49999999999997</v>
          </cell>
        </row>
        <row r="153">
          <cell r="A153">
            <v>8152</v>
          </cell>
          <cell r="B153" t="str">
            <v>Orpí</v>
          </cell>
          <cell r="C153">
            <v>375</v>
          </cell>
          <cell r="D153" t="str">
            <v>Anoia</v>
          </cell>
          <cell r="E153" t="str">
            <v>Òdena</v>
          </cell>
          <cell r="F153">
            <v>149.70000000000002</v>
          </cell>
          <cell r="G153">
            <v>201.59999999999994</v>
          </cell>
          <cell r="H153">
            <v>212.6</v>
          </cell>
          <cell r="I153">
            <v>165.20000000000002</v>
          </cell>
          <cell r="J153">
            <v>149.10000000000002</v>
          </cell>
          <cell r="K153">
            <v>217.9</v>
          </cell>
          <cell r="L153">
            <v>135.49999999999997</v>
          </cell>
          <cell r="M153">
            <v>138.10000000000002</v>
          </cell>
          <cell r="N153">
            <v>257.39999999999998</v>
          </cell>
        </row>
        <row r="154">
          <cell r="A154">
            <v>8153</v>
          </cell>
          <cell r="B154" t="str">
            <v>Òrrius</v>
          </cell>
          <cell r="C154">
            <v>259</v>
          </cell>
          <cell r="D154" t="str">
            <v>Maresme</v>
          </cell>
          <cell r="E154" t="str">
            <v>Cabrils</v>
          </cell>
          <cell r="F154">
            <v>245.29999999999998</v>
          </cell>
          <cell r="G154">
            <v>278.30000000000013</v>
          </cell>
          <cell r="H154">
            <v>313.2999999999999</v>
          </cell>
          <cell r="I154">
            <v>299.10000000000002</v>
          </cell>
          <cell r="J154">
            <v>242.1999999999999</v>
          </cell>
          <cell r="K154">
            <v>285.10000000000019</v>
          </cell>
          <cell r="L154">
            <v>233.89999999999989</v>
          </cell>
          <cell r="M154">
            <v>206.39999999999989</v>
          </cell>
          <cell r="N154">
            <v>301.09999999999985</v>
          </cell>
        </row>
        <row r="155">
          <cell r="A155">
            <v>8154</v>
          </cell>
          <cell r="B155" t="str">
            <v>Pacs del Penedès</v>
          </cell>
          <cell r="C155">
            <v>201</v>
          </cell>
          <cell r="D155" t="str">
            <v>Alt Penedès</v>
          </cell>
          <cell r="E155" t="str">
            <v>La Granada</v>
          </cell>
          <cell r="F155">
            <v>137.69999999999999</v>
          </cell>
          <cell r="G155">
            <v>190.2999999999999</v>
          </cell>
          <cell r="H155">
            <v>260.60000000000008</v>
          </cell>
          <cell r="I155">
            <v>205.70000000000007</v>
          </cell>
          <cell r="J155">
            <v>137.30000000000004</v>
          </cell>
          <cell r="K155">
            <v>206.6</v>
          </cell>
          <cell r="L155">
            <v>156.79999999999995</v>
          </cell>
          <cell r="M155">
            <v>157.30000000000004</v>
          </cell>
          <cell r="N155">
            <v>246.89999999999998</v>
          </cell>
        </row>
        <row r="156">
          <cell r="A156">
            <v>8155</v>
          </cell>
          <cell r="B156" t="str">
            <v>Palafolls</v>
          </cell>
          <cell r="C156">
            <v>16</v>
          </cell>
          <cell r="D156" t="str">
            <v>Maresme</v>
          </cell>
          <cell r="E156" t="str">
            <v>Malgrat de Mar</v>
          </cell>
          <cell r="F156">
            <v>136.79999999999995</v>
          </cell>
          <cell r="G156">
            <v>193.8</v>
          </cell>
          <cell r="H156">
            <v>269.20000000000005</v>
          </cell>
          <cell r="I156">
            <v>224.2</v>
          </cell>
          <cell r="J156">
            <v>178.00000000000003</v>
          </cell>
          <cell r="K156">
            <v>226.99999999999997</v>
          </cell>
          <cell r="L156">
            <v>195.10000000000002</v>
          </cell>
          <cell r="M156">
            <v>164.4</v>
          </cell>
          <cell r="N156">
            <v>250.6999999999999</v>
          </cell>
        </row>
        <row r="157">
          <cell r="A157">
            <v>8156</v>
          </cell>
          <cell r="B157" t="str">
            <v>Palau-solità i Plegamans</v>
          </cell>
          <cell r="C157">
            <v>130</v>
          </cell>
          <cell r="D157" t="str">
            <v>Vallès Occidental</v>
          </cell>
          <cell r="E157" t="str">
            <v>Caldes de Montbui</v>
          </cell>
          <cell r="F157">
            <v>234.1</v>
          </cell>
          <cell r="G157">
            <v>257.39999999999998</v>
          </cell>
          <cell r="H157">
            <v>299.3</v>
          </cell>
          <cell r="I157">
            <v>244.29999999999993</v>
          </cell>
          <cell r="J157">
            <v>168.99999999999997</v>
          </cell>
          <cell r="K157">
            <v>255.49999999999989</v>
          </cell>
          <cell r="L157">
            <v>196.09999999999997</v>
          </cell>
          <cell r="M157">
            <v>189.7</v>
          </cell>
          <cell r="N157">
            <v>280.40000000000003</v>
          </cell>
        </row>
        <row r="158">
          <cell r="A158">
            <v>8157</v>
          </cell>
          <cell r="B158" t="str">
            <v>Pallejà</v>
          </cell>
          <cell r="C158">
            <v>41</v>
          </cell>
          <cell r="D158" t="str">
            <v>Baix Llobregat</v>
          </cell>
          <cell r="E158" t="str">
            <v>Viladecans</v>
          </cell>
          <cell r="F158">
            <v>214</v>
          </cell>
          <cell r="G158">
            <v>302.60000000000014</v>
          </cell>
          <cell r="H158">
            <v>351.29999999999995</v>
          </cell>
          <cell r="I158">
            <v>311.99999999999983</v>
          </cell>
          <cell r="J158">
            <v>290.5</v>
          </cell>
          <cell r="K158">
            <v>350.7</v>
          </cell>
          <cell r="L158">
            <v>304.70000000000005</v>
          </cell>
          <cell r="M158">
            <v>301.69999999999987</v>
          </cell>
          <cell r="N158">
            <v>394.30000000000024</v>
          </cell>
        </row>
        <row r="159">
          <cell r="A159">
            <v>8158</v>
          </cell>
          <cell r="B159" t="str">
            <v>el Papiol</v>
          </cell>
          <cell r="C159">
            <v>135</v>
          </cell>
          <cell r="D159" t="str">
            <v>Baix Llobregat</v>
          </cell>
          <cell r="E159" t="str">
            <v>Viladecans</v>
          </cell>
          <cell r="F159">
            <v>214</v>
          </cell>
          <cell r="G159">
            <v>302.60000000000014</v>
          </cell>
          <cell r="H159">
            <v>351.29999999999995</v>
          </cell>
          <cell r="I159">
            <v>311.99999999999983</v>
          </cell>
          <cell r="J159">
            <v>290.5</v>
          </cell>
          <cell r="K159">
            <v>350.7</v>
          </cell>
          <cell r="L159">
            <v>304.70000000000005</v>
          </cell>
          <cell r="M159">
            <v>301.69999999999987</v>
          </cell>
          <cell r="N159">
            <v>394.30000000000024</v>
          </cell>
        </row>
        <row r="160">
          <cell r="A160">
            <v>8159</v>
          </cell>
          <cell r="B160" t="str">
            <v>Parets del Vallès</v>
          </cell>
          <cell r="C160">
            <v>98</v>
          </cell>
          <cell r="D160" t="str">
            <v>Vallès Oriental</v>
          </cell>
          <cell r="E160" t="str">
            <v>Vilanova del Vallès</v>
          </cell>
          <cell r="F160">
            <v>134.10000000000002</v>
          </cell>
          <cell r="G160">
            <v>178.50000000000006</v>
          </cell>
          <cell r="H160">
            <v>226.20000000000002</v>
          </cell>
          <cell r="I160">
            <v>185.7</v>
          </cell>
          <cell r="J160">
            <v>116</v>
          </cell>
          <cell r="K160">
            <v>197.6999999999999</v>
          </cell>
          <cell r="L160">
            <v>133.19999999999999</v>
          </cell>
          <cell r="M160">
            <v>96.2</v>
          </cell>
          <cell r="N160">
            <v>213.19999999999993</v>
          </cell>
        </row>
        <row r="161">
          <cell r="A161">
            <v>8160</v>
          </cell>
          <cell r="B161" t="str">
            <v>Perafita</v>
          </cell>
          <cell r="C161">
            <v>754</v>
          </cell>
          <cell r="D161" t="str">
            <v>Osona</v>
          </cell>
          <cell r="E161" t="str">
            <v>Perafita</v>
          </cell>
          <cell r="F161">
            <v>59.099999999999994</v>
          </cell>
          <cell r="G161">
            <v>61.8</v>
          </cell>
          <cell r="H161">
            <v>94.399999999999991</v>
          </cell>
          <cell r="I161">
            <v>63.7</v>
          </cell>
          <cell r="J161">
            <v>45.800000000000011</v>
          </cell>
          <cell r="K161">
            <v>130.70000000000002</v>
          </cell>
          <cell r="L161">
            <v>36.4</v>
          </cell>
          <cell r="M161">
            <v>20.500000000000004</v>
          </cell>
          <cell r="N161">
            <v>130.19999999999996</v>
          </cell>
        </row>
        <row r="162">
          <cell r="A162">
            <v>8161</v>
          </cell>
          <cell r="B162" t="str">
            <v>Piera</v>
          </cell>
          <cell r="C162">
            <v>324</v>
          </cell>
          <cell r="D162" t="str">
            <v>Anoia</v>
          </cell>
          <cell r="E162" t="str">
            <v>Òdena</v>
          </cell>
          <cell r="F162">
            <v>149.70000000000002</v>
          </cell>
          <cell r="G162">
            <v>201.59999999999994</v>
          </cell>
          <cell r="H162">
            <v>212.6</v>
          </cell>
          <cell r="I162">
            <v>165.20000000000002</v>
          </cell>
          <cell r="J162">
            <v>149.10000000000002</v>
          </cell>
          <cell r="K162">
            <v>217.9</v>
          </cell>
          <cell r="L162">
            <v>135.49999999999997</v>
          </cell>
          <cell r="M162">
            <v>138.10000000000002</v>
          </cell>
          <cell r="N162">
            <v>257.39999999999998</v>
          </cell>
        </row>
        <row r="163">
          <cell r="A163">
            <v>8162</v>
          </cell>
          <cell r="B163" t="str">
            <v>els Hostalets de Pierola</v>
          </cell>
          <cell r="C163">
            <v>361</v>
          </cell>
          <cell r="D163" t="str">
            <v>Anoia</v>
          </cell>
          <cell r="E163" t="str">
            <v>els Hostalets de Pierola</v>
          </cell>
          <cell r="F163">
            <v>157.10000000000002</v>
          </cell>
          <cell r="G163">
            <v>200.69999999999996</v>
          </cell>
          <cell r="H163">
            <v>260.10000000000002</v>
          </cell>
          <cell r="I163">
            <v>192.59999999999994</v>
          </cell>
          <cell r="J163">
            <v>197.29999999999995</v>
          </cell>
          <cell r="K163">
            <v>272.80000000000007</v>
          </cell>
          <cell r="L163">
            <v>220.09999999999991</v>
          </cell>
          <cell r="M163">
            <v>190</v>
          </cell>
          <cell r="N163">
            <v>308.19999999999993</v>
          </cell>
        </row>
        <row r="164">
          <cell r="A164">
            <v>8163</v>
          </cell>
          <cell r="B164" t="str">
            <v>Pineda de Mar</v>
          </cell>
          <cell r="C164">
            <v>10</v>
          </cell>
          <cell r="D164" t="str">
            <v>Maresme</v>
          </cell>
          <cell r="E164" t="str">
            <v>Malgrat de Mar</v>
          </cell>
          <cell r="F164">
            <v>136.79999999999995</v>
          </cell>
          <cell r="G164">
            <v>193.8</v>
          </cell>
          <cell r="H164">
            <v>269.20000000000005</v>
          </cell>
          <cell r="I164">
            <v>224.2</v>
          </cell>
          <cell r="J164">
            <v>178.00000000000003</v>
          </cell>
          <cell r="K164">
            <v>226.99999999999997</v>
          </cell>
          <cell r="L164">
            <v>195.10000000000002</v>
          </cell>
          <cell r="M164">
            <v>164.4</v>
          </cell>
          <cell r="N164">
            <v>250.6999999999999</v>
          </cell>
        </row>
        <row r="165">
          <cell r="A165">
            <v>8164</v>
          </cell>
          <cell r="B165" t="str">
            <v>el Pla del Penedès</v>
          </cell>
          <cell r="C165">
            <v>216</v>
          </cell>
          <cell r="D165" t="str">
            <v>Alt Penedès</v>
          </cell>
          <cell r="E165" t="str">
            <v>La Granada</v>
          </cell>
          <cell r="F165">
            <v>137.69999999999999</v>
          </cell>
          <cell r="G165">
            <v>190.2999999999999</v>
          </cell>
          <cell r="H165">
            <v>260.60000000000008</v>
          </cell>
          <cell r="I165">
            <v>205.70000000000007</v>
          </cell>
          <cell r="J165">
            <v>137.30000000000004</v>
          </cell>
          <cell r="K165">
            <v>206.6</v>
          </cell>
          <cell r="L165">
            <v>156.79999999999995</v>
          </cell>
          <cell r="M165">
            <v>157.30000000000004</v>
          </cell>
          <cell r="N165">
            <v>246.89999999999998</v>
          </cell>
        </row>
        <row r="166">
          <cell r="A166">
            <v>8165</v>
          </cell>
          <cell r="B166" t="str">
            <v>la Pobla de Claramunt</v>
          </cell>
          <cell r="C166">
            <v>265</v>
          </cell>
          <cell r="D166" t="str">
            <v>Anoia</v>
          </cell>
          <cell r="E166" t="str">
            <v>Òdena</v>
          </cell>
          <cell r="F166">
            <v>149.70000000000002</v>
          </cell>
          <cell r="G166">
            <v>201.59999999999994</v>
          </cell>
          <cell r="H166">
            <v>212.6</v>
          </cell>
          <cell r="I166">
            <v>165.20000000000002</v>
          </cell>
          <cell r="J166">
            <v>149.10000000000002</v>
          </cell>
          <cell r="K166">
            <v>217.9</v>
          </cell>
          <cell r="L166">
            <v>135.49999999999997</v>
          </cell>
          <cell r="M166">
            <v>138.10000000000002</v>
          </cell>
          <cell r="N166">
            <v>257.39999999999998</v>
          </cell>
        </row>
        <row r="167">
          <cell r="A167">
            <v>8166</v>
          </cell>
          <cell r="B167" t="str">
            <v>la Pobla de Lillet</v>
          </cell>
          <cell r="C167">
            <v>843</v>
          </cell>
          <cell r="D167" t="str">
            <v>Berguedà</v>
          </cell>
          <cell r="E167" t="str">
            <v>La Quar</v>
          </cell>
          <cell r="F167">
            <v>55.699999999999996</v>
          </cell>
          <cell r="G167">
            <v>39</v>
          </cell>
          <cell r="H167">
            <v>101.1</v>
          </cell>
          <cell r="I167">
            <v>48.200000000000017</v>
          </cell>
          <cell r="J167">
            <v>42</v>
          </cell>
          <cell r="K167">
            <v>134.29999999999998</v>
          </cell>
          <cell r="L167">
            <v>47.600000000000009</v>
          </cell>
          <cell r="M167">
            <v>24.400000000000002</v>
          </cell>
          <cell r="N167">
            <v>149.69999999999996</v>
          </cell>
        </row>
        <row r="168">
          <cell r="A168">
            <v>8167</v>
          </cell>
          <cell r="B168" t="str">
            <v>Polinyà</v>
          </cell>
          <cell r="C168">
            <v>123</v>
          </cell>
          <cell r="D168" t="str">
            <v>Vallès Occidental</v>
          </cell>
          <cell r="E168" t="str">
            <v>Caldes de Montbui</v>
          </cell>
          <cell r="F168">
            <v>234.1</v>
          </cell>
          <cell r="G168">
            <v>257.39999999999998</v>
          </cell>
          <cell r="H168">
            <v>299.3</v>
          </cell>
          <cell r="I168">
            <v>244.29999999999993</v>
          </cell>
          <cell r="J168">
            <v>168.99999999999997</v>
          </cell>
          <cell r="K168">
            <v>255.49999999999989</v>
          </cell>
          <cell r="L168">
            <v>196.09999999999997</v>
          </cell>
          <cell r="M168">
            <v>189.7</v>
          </cell>
          <cell r="N168">
            <v>280.40000000000003</v>
          </cell>
        </row>
        <row r="169">
          <cell r="A169">
            <v>8168</v>
          </cell>
          <cell r="B169" t="str">
            <v>Pontons</v>
          </cell>
          <cell r="C169">
            <v>584</v>
          </cell>
          <cell r="D169" t="str">
            <v>Alt Penedès</v>
          </cell>
          <cell r="E169" t="str">
            <v>Font-Rubí</v>
          </cell>
          <cell r="F169">
            <v>126</v>
          </cell>
          <cell r="G169">
            <v>159.19999999999996</v>
          </cell>
          <cell r="H169">
            <v>231.5</v>
          </cell>
          <cell r="I169">
            <v>167.5</v>
          </cell>
          <cell r="J169">
            <v>138</v>
          </cell>
          <cell r="K169">
            <v>203.30000000000007</v>
          </cell>
          <cell r="L169">
            <v>144.99999999999997</v>
          </cell>
          <cell r="M169">
            <v>122.60000000000001</v>
          </cell>
          <cell r="N169">
            <v>224.79999999999995</v>
          </cell>
        </row>
        <row r="170">
          <cell r="A170">
            <v>8169</v>
          </cell>
          <cell r="B170" t="str">
            <v>el Prat de Llobregat</v>
          </cell>
          <cell r="C170">
            <v>8</v>
          </cell>
          <cell r="D170" t="str">
            <v>Baix Llobregat</v>
          </cell>
          <cell r="E170" t="str">
            <v>Viladecans</v>
          </cell>
          <cell r="F170">
            <v>214</v>
          </cell>
          <cell r="G170">
            <v>302.60000000000014</v>
          </cell>
          <cell r="H170">
            <v>351.29999999999995</v>
          </cell>
          <cell r="I170">
            <v>311.99999999999983</v>
          </cell>
          <cell r="J170">
            <v>290.5</v>
          </cell>
          <cell r="K170">
            <v>350.7</v>
          </cell>
          <cell r="L170">
            <v>304.70000000000005</v>
          </cell>
          <cell r="M170">
            <v>301.69999999999987</v>
          </cell>
          <cell r="N170">
            <v>394.30000000000024</v>
          </cell>
        </row>
        <row r="171">
          <cell r="A171">
            <v>8170</v>
          </cell>
          <cell r="B171" t="str">
            <v>els Prats de Rei</v>
          </cell>
          <cell r="C171">
            <v>608</v>
          </cell>
          <cell r="D171" t="str">
            <v>Anoia</v>
          </cell>
          <cell r="E171" t="str">
            <v>Òdena</v>
          </cell>
          <cell r="F171">
            <v>149.70000000000002</v>
          </cell>
          <cell r="G171">
            <v>201.59999999999994</v>
          </cell>
          <cell r="H171">
            <v>212.6</v>
          </cell>
          <cell r="I171">
            <v>165.20000000000002</v>
          </cell>
          <cell r="J171">
            <v>149.10000000000002</v>
          </cell>
          <cell r="K171">
            <v>217.9</v>
          </cell>
          <cell r="L171">
            <v>135.49999999999997</v>
          </cell>
          <cell r="M171">
            <v>138.10000000000002</v>
          </cell>
          <cell r="N171">
            <v>257.39999999999998</v>
          </cell>
        </row>
        <row r="172">
          <cell r="A172">
            <v>8171</v>
          </cell>
          <cell r="B172" t="str">
            <v>Prats de Lluçanès</v>
          </cell>
          <cell r="C172">
            <v>707</v>
          </cell>
          <cell r="D172" t="str">
            <v>Osona</v>
          </cell>
          <cell r="E172" t="str">
            <v>Perafita</v>
          </cell>
          <cell r="F172">
            <v>59.099999999999994</v>
          </cell>
          <cell r="G172">
            <v>61.8</v>
          </cell>
          <cell r="H172">
            <v>94.399999999999991</v>
          </cell>
          <cell r="I172">
            <v>63.7</v>
          </cell>
          <cell r="J172">
            <v>45.800000000000011</v>
          </cell>
          <cell r="K172">
            <v>130.70000000000002</v>
          </cell>
          <cell r="L172">
            <v>36.4</v>
          </cell>
          <cell r="M172">
            <v>20.500000000000004</v>
          </cell>
          <cell r="N172">
            <v>130.19999999999996</v>
          </cell>
        </row>
        <row r="173">
          <cell r="A173">
            <v>8172</v>
          </cell>
          <cell r="B173" t="str">
            <v>Premià de Mar</v>
          </cell>
          <cell r="C173">
            <v>8</v>
          </cell>
          <cell r="D173" t="str">
            <v>Maresme</v>
          </cell>
          <cell r="E173" t="str">
            <v>Vilassar de Mar</v>
          </cell>
          <cell r="F173">
            <v>243.40000000000003</v>
          </cell>
          <cell r="G173">
            <v>268.60000000000002</v>
          </cell>
          <cell r="H173">
            <v>329.99999999999994</v>
          </cell>
          <cell r="I173">
            <v>302.79999999999995</v>
          </cell>
          <cell r="J173">
            <v>279.0999999999998</v>
          </cell>
          <cell r="K173">
            <v>331.59999999999997</v>
          </cell>
          <cell r="L173">
            <v>269.80000000000013</v>
          </cell>
          <cell r="M173">
            <v>239.1</v>
          </cell>
          <cell r="N173">
            <v>301.09999999999985</v>
          </cell>
        </row>
        <row r="174">
          <cell r="A174">
            <v>8174</v>
          </cell>
          <cell r="B174" t="str">
            <v>Puigdàlber</v>
          </cell>
          <cell r="C174">
            <v>239</v>
          </cell>
          <cell r="D174" t="str">
            <v>Alt Penedès</v>
          </cell>
          <cell r="E174" t="str">
            <v>La Granada</v>
          </cell>
          <cell r="F174">
            <v>137.69999999999999</v>
          </cell>
          <cell r="G174">
            <v>190.2999999999999</v>
          </cell>
          <cell r="H174">
            <v>260.60000000000008</v>
          </cell>
          <cell r="I174">
            <v>205.70000000000007</v>
          </cell>
          <cell r="J174">
            <v>137.30000000000004</v>
          </cell>
          <cell r="K174">
            <v>206.6</v>
          </cell>
          <cell r="L174">
            <v>156.79999999999995</v>
          </cell>
          <cell r="M174">
            <v>157.30000000000004</v>
          </cell>
          <cell r="N174">
            <v>246.89999999999998</v>
          </cell>
        </row>
        <row r="175">
          <cell r="A175">
            <v>8175</v>
          </cell>
          <cell r="B175" t="str">
            <v>Puig-reig</v>
          </cell>
          <cell r="C175">
            <v>455</v>
          </cell>
          <cell r="D175" t="str">
            <v>Berguedà</v>
          </cell>
          <cell r="E175" t="str">
            <v>Guardiola de Berguedà</v>
          </cell>
          <cell r="F175">
            <v>59.7</v>
          </cell>
          <cell r="G175">
            <v>60.39999999999997</v>
          </cell>
          <cell r="H175">
            <v>63.19999999999996</v>
          </cell>
          <cell r="I175">
            <v>30.20000000000001</v>
          </cell>
          <cell r="J175">
            <v>18.7</v>
          </cell>
          <cell r="K175">
            <v>83</v>
          </cell>
          <cell r="L175">
            <v>5.6999999999999957</v>
          </cell>
          <cell r="M175">
            <v>4.8000000000000007</v>
          </cell>
          <cell r="N175">
            <v>78.5</v>
          </cell>
        </row>
        <row r="176">
          <cell r="A176">
            <v>8176</v>
          </cell>
          <cell r="B176" t="str">
            <v>Pujalt</v>
          </cell>
          <cell r="C176">
            <v>770</v>
          </cell>
          <cell r="D176" t="str">
            <v>Anoia</v>
          </cell>
          <cell r="E176" t="str">
            <v>Òdena</v>
          </cell>
          <cell r="F176">
            <v>149.70000000000002</v>
          </cell>
          <cell r="G176">
            <v>201.59999999999994</v>
          </cell>
          <cell r="H176">
            <v>212.6</v>
          </cell>
          <cell r="I176">
            <v>165.20000000000002</v>
          </cell>
          <cell r="J176">
            <v>149.10000000000002</v>
          </cell>
          <cell r="K176">
            <v>217.9</v>
          </cell>
          <cell r="L176">
            <v>135.49999999999997</v>
          </cell>
          <cell r="M176">
            <v>138.10000000000002</v>
          </cell>
          <cell r="N176">
            <v>257.39999999999998</v>
          </cell>
        </row>
        <row r="177">
          <cell r="A177">
            <v>8177</v>
          </cell>
          <cell r="B177" t="str">
            <v>la Quar</v>
          </cell>
          <cell r="C177">
            <v>885</v>
          </cell>
          <cell r="D177" t="str">
            <v>Berguedà</v>
          </cell>
          <cell r="E177" t="str">
            <v>La Quar</v>
          </cell>
          <cell r="F177">
            <v>55.699999999999996</v>
          </cell>
          <cell r="G177">
            <v>39</v>
          </cell>
          <cell r="H177">
            <v>101.1</v>
          </cell>
          <cell r="I177">
            <v>48.200000000000017</v>
          </cell>
          <cell r="J177">
            <v>42</v>
          </cell>
          <cell r="K177">
            <v>134.29999999999998</v>
          </cell>
          <cell r="L177">
            <v>47.600000000000009</v>
          </cell>
          <cell r="M177">
            <v>24.400000000000002</v>
          </cell>
          <cell r="N177">
            <v>149.69999999999996</v>
          </cell>
        </row>
        <row r="178">
          <cell r="A178">
            <v>8178</v>
          </cell>
          <cell r="B178" t="str">
            <v>Rajadell</v>
          </cell>
          <cell r="C178">
            <v>361</v>
          </cell>
          <cell r="D178" t="str">
            <v>Bages</v>
          </cell>
          <cell r="E178" t="str">
            <v>Sant Salvador de Guardiola</v>
          </cell>
          <cell r="F178">
            <v>135.9</v>
          </cell>
          <cell r="G178">
            <v>162.79999999999998</v>
          </cell>
          <cell r="H178">
            <v>192.70000000000002</v>
          </cell>
          <cell r="I178">
            <v>125.6</v>
          </cell>
          <cell r="J178">
            <v>136.59999999999997</v>
          </cell>
          <cell r="K178">
            <v>221.40000000000009</v>
          </cell>
          <cell r="L178">
            <v>134.4</v>
          </cell>
          <cell r="M178">
            <v>123.9</v>
          </cell>
          <cell r="N178">
            <v>269.29999999999995</v>
          </cell>
        </row>
        <row r="179">
          <cell r="A179">
            <v>8179</v>
          </cell>
          <cell r="B179" t="str">
            <v>Rellinars</v>
          </cell>
          <cell r="C179">
            <v>322</v>
          </cell>
          <cell r="D179" t="str">
            <v>Vallès Occidental</v>
          </cell>
          <cell r="E179" t="str">
            <v>Rellinars</v>
          </cell>
          <cell r="F179">
            <v>89.8</v>
          </cell>
          <cell r="G179">
            <v>122.49999999999999</v>
          </cell>
          <cell r="H179">
            <v>180.90000000000006</v>
          </cell>
          <cell r="I179">
            <v>129.60000000000005</v>
          </cell>
          <cell r="J179">
            <v>90.800000000000011</v>
          </cell>
          <cell r="K179">
            <v>164.2</v>
          </cell>
          <cell r="L179">
            <v>125.19999999999999</v>
          </cell>
          <cell r="M179">
            <v>106.09999999999997</v>
          </cell>
          <cell r="N179">
            <v>227.5</v>
          </cell>
        </row>
        <row r="180">
          <cell r="A180">
            <v>8180</v>
          </cell>
          <cell r="B180" t="str">
            <v>Ripollet</v>
          </cell>
          <cell r="C180">
            <v>79</v>
          </cell>
          <cell r="D180" t="str">
            <v>Vallès Occidental</v>
          </cell>
          <cell r="E180" t="str">
            <v>Cerdanyola del Vallès</v>
          </cell>
          <cell r="F180">
            <v>189.90000000000003</v>
          </cell>
          <cell r="G180">
            <v>249.90000000000003</v>
          </cell>
          <cell r="H180">
            <v>309.00000000000011</v>
          </cell>
          <cell r="I180">
            <v>262.99999999999994</v>
          </cell>
          <cell r="J180">
            <v>198.19999999999993</v>
          </cell>
          <cell r="K180">
            <v>285.30000000000007</v>
          </cell>
          <cell r="L180">
            <v>216.39999999999992</v>
          </cell>
          <cell r="M180">
            <v>150.6</v>
          </cell>
          <cell r="N180">
            <v>296.59999999999991</v>
          </cell>
        </row>
        <row r="181">
          <cell r="A181">
            <v>8181</v>
          </cell>
          <cell r="B181" t="str">
            <v>la Roca del Vallès</v>
          </cell>
          <cell r="C181">
            <v>123</v>
          </cell>
          <cell r="D181" t="str">
            <v>Vallès Oriental</v>
          </cell>
          <cell r="E181" t="str">
            <v>Vilanova del Vallès</v>
          </cell>
          <cell r="F181">
            <v>134.10000000000002</v>
          </cell>
          <cell r="G181">
            <v>178.50000000000006</v>
          </cell>
          <cell r="H181">
            <v>226.20000000000002</v>
          </cell>
          <cell r="I181">
            <v>185.7</v>
          </cell>
          <cell r="J181">
            <v>116</v>
          </cell>
          <cell r="K181">
            <v>197.6999999999999</v>
          </cell>
          <cell r="L181">
            <v>133.19999999999999</v>
          </cell>
          <cell r="M181">
            <v>96.2</v>
          </cell>
          <cell r="N181">
            <v>213.19999999999993</v>
          </cell>
        </row>
        <row r="182">
          <cell r="A182">
            <v>8182</v>
          </cell>
          <cell r="B182" t="str">
            <v>el Pont de Vilomara i Rocafort</v>
          </cell>
          <cell r="C182">
            <v>202</v>
          </cell>
          <cell r="D182" t="str">
            <v>Bages</v>
          </cell>
          <cell r="E182" t="str">
            <v>el Pont de Vilomara</v>
          </cell>
          <cell r="F182">
            <v>179.9499999999999</v>
          </cell>
          <cell r="G182">
            <v>234.60000000000005</v>
          </cell>
          <cell r="H182">
            <v>291.90000000000003</v>
          </cell>
          <cell r="I182">
            <v>220.1</v>
          </cell>
          <cell r="J182">
            <v>216.70000000000005</v>
          </cell>
          <cell r="K182">
            <v>305.39999999999998</v>
          </cell>
          <cell r="L182">
            <v>211.09999999999997</v>
          </cell>
          <cell r="M182">
            <v>209</v>
          </cell>
          <cell r="N182">
            <v>332.6</v>
          </cell>
        </row>
        <row r="183">
          <cell r="A183">
            <v>8183</v>
          </cell>
          <cell r="B183" t="str">
            <v>Roda de Ter</v>
          </cell>
          <cell r="C183">
            <v>443</v>
          </cell>
          <cell r="D183" t="str">
            <v>Osona</v>
          </cell>
          <cell r="E183" t="str">
            <v>Gurb</v>
          </cell>
          <cell r="F183">
            <v>90.499999999999972</v>
          </cell>
          <cell r="G183">
            <v>92.799999999999955</v>
          </cell>
          <cell r="H183">
            <v>141.20000000000002</v>
          </cell>
          <cell r="I183">
            <v>113.50000000000003</v>
          </cell>
          <cell r="J183">
            <v>88.999999999999972</v>
          </cell>
          <cell r="K183">
            <v>157.79999999999998</v>
          </cell>
          <cell r="L183">
            <v>50.500000000000007</v>
          </cell>
          <cell r="M183">
            <v>36.9</v>
          </cell>
          <cell r="N183">
            <v>159.49999999999997</v>
          </cell>
        </row>
        <row r="184">
          <cell r="A184">
            <v>8184</v>
          </cell>
          <cell r="B184" t="str">
            <v>Rubí</v>
          </cell>
          <cell r="C184">
            <v>123</v>
          </cell>
          <cell r="D184" t="str">
            <v>Vallès Occidental</v>
          </cell>
          <cell r="E184" t="str">
            <v>Cerdanyola del Vallès</v>
          </cell>
          <cell r="F184">
            <v>189.90000000000003</v>
          </cell>
          <cell r="G184">
            <v>249.90000000000003</v>
          </cell>
          <cell r="H184">
            <v>309.00000000000011</v>
          </cell>
          <cell r="I184">
            <v>262.99999999999994</v>
          </cell>
          <cell r="J184">
            <v>198.19999999999993</v>
          </cell>
          <cell r="K184">
            <v>285.30000000000007</v>
          </cell>
          <cell r="L184">
            <v>216.39999999999992</v>
          </cell>
          <cell r="M184">
            <v>150.6</v>
          </cell>
          <cell r="N184">
            <v>296.59999999999991</v>
          </cell>
        </row>
        <row r="185">
          <cell r="A185">
            <v>8185</v>
          </cell>
          <cell r="B185" t="str">
            <v>Rubió</v>
          </cell>
          <cell r="C185">
            <v>629</v>
          </cell>
          <cell r="D185" t="str">
            <v>Anoia</v>
          </cell>
          <cell r="E185" t="str">
            <v>Òdena</v>
          </cell>
          <cell r="F185">
            <v>149.70000000000002</v>
          </cell>
          <cell r="G185">
            <v>201.59999999999994</v>
          </cell>
          <cell r="H185">
            <v>212.6</v>
          </cell>
          <cell r="I185">
            <v>165.20000000000002</v>
          </cell>
          <cell r="J185">
            <v>149.10000000000002</v>
          </cell>
          <cell r="K185">
            <v>217.9</v>
          </cell>
          <cell r="L185">
            <v>135.49999999999997</v>
          </cell>
          <cell r="M185">
            <v>138.10000000000002</v>
          </cell>
          <cell r="N185">
            <v>257.39999999999998</v>
          </cell>
        </row>
        <row r="186">
          <cell r="A186">
            <v>8187</v>
          </cell>
          <cell r="B186" t="str">
            <v>Sabadell</v>
          </cell>
          <cell r="C186">
            <v>190</v>
          </cell>
          <cell r="D186" t="str">
            <v>Vallès Occidental</v>
          </cell>
          <cell r="E186" t="str">
            <v>Cerdanyola del Vallès</v>
          </cell>
          <cell r="F186">
            <v>189.90000000000003</v>
          </cell>
          <cell r="G186">
            <v>249.90000000000003</v>
          </cell>
          <cell r="H186">
            <v>309.00000000000011</v>
          </cell>
          <cell r="I186">
            <v>262.99999999999994</v>
          </cell>
          <cell r="J186">
            <v>198.19999999999993</v>
          </cell>
          <cell r="K186">
            <v>285.30000000000007</v>
          </cell>
          <cell r="L186">
            <v>216.39999999999992</v>
          </cell>
          <cell r="M186">
            <v>150.6</v>
          </cell>
          <cell r="N186">
            <v>296.59999999999991</v>
          </cell>
        </row>
        <row r="187">
          <cell r="A187">
            <v>8188</v>
          </cell>
          <cell r="B187" t="str">
            <v>Sagàs</v>
          </cell>
          <cell r="C187">
            <v>738</v>
          </cell>
          <cell r="D187" t="str">
            <v>Berguedà</v>
          </cell>
          <cell r="E187" t="str">
            <v>Guardiola de Berguedà</v>
          </cell>
          <cell r="F187">
            <v>59.7</v>
          </cell>
          <cell r="G187">
            <v>60.39999999999997</v>
          </cell>
          <cell r="H187">
            <v>63.19999999999996</v>
          </cell>
          <cell r="I187">
            <v>30.20000000000001</v>
          </cell>
          <cell r="J187">
            <v>18.7</v>
          </cell>
          <cell r="K187">
            <v>83</v>
          </cell>
          <cell r="L187">
            <v>5.6999999999999957</v>
          </cell>
          <cell r="M187">
            <v>4.8000000000000007</v>
          </cell>
          <cell r="N187">
            <v>78.5</v>
          </cell>
        </row>
        <row r="188">
          <cell r="A188">
            <v>8189</v>
          </cell>
          <cell r="B188" t="str">
            <v>Sant Pere Sallavinera</v>
          </cell>
          <cell r="C188">
            <v>588</v>
          </cell>
          <cell r="D188" t="str">
            <v>Anoia</v>
          </cell>
          <cell r="E188" t="str">
            <v>Òdena</v>
          </cell>
          <cell r="F188">
            <v>149.70000000000002</v>
          </cell>
          <cell r="G188">
            <v>201.59999999999994</v>
          </cell>
          <cell r="H188">
            <v>212.6</v>
          </cell>
          <cell r="I188">
            <v>165.20000000000002</v>
          </cell>
          <cell r="J188">
            <v>149.10000000000002</v>
          </cell>
          <cell r="K188">
            <v>217.9</v>
          </cell>
          <cell r="L188">
            <v>135.49999999999997</v>
          </cell>
          <cell r="M188">
            <v>138.10000000000002</v>
          </cell>
          <cell r="N188">
            <v>257.39999999999998</v>
          </cell>
        </row>
        <row r="189">
          <cell r="A189">
            <v>8190</v>
          </cell>
          <cell r="B189" t="str">
            <v>Saldes</v>
          </cell>
          <cell r="C189">
            <v>1215</v>
          </cell>
          <cell r="D189" t="str">
            <v>Berguedà</v>
          </cell>
          <cell r="E189" t="str">
            <v>Gisclareny</v>
          </cell>
          <cell r="F189">
            <v>7.6000000000000014</v>
          </cell>
          <cell r="G189">
            <v>5.0999999999999979</v>
          </cell>
          <cell r="H189">
            <v>5.9000000000000021</v>
          </cell>
          <cell r="I189">
            <v>1.8000000000000007</v>
          </cell>
          <cell r="J189">
            <v>7</v>
          </cell>
          <cell r="K189">
            <v>39.400000000000006</v>
          </cell>
          <cell r="L189">
            <v>0.79999999999999716</v>
          </cell>
          <cell r="M189">
            <v>0.69999999999999929</v>
          </cell>
          <cell r="N189">
            <v>78.5</v>
          </cell>
        </row>
        <row r="190">
          <cell r="A190">
            <v>8191</v>
          </cell>
          <cell r="B190" t="str">
            <v>Sallent</v>
          </cell>
          <cell r="C190">
            <v>278</v>
          </cell>
          <cell r="D190" t="str">
            <v>Bages</v>
          </cell>
          <cell r="E190" t="str">
            <v>Artés</v>
          </cell>
          <cell r="F190">
            <v>183.40000000000006</v>
          </cell>
          <cell r="G190">
            <v>215.29999999999995</v>
          </cell>
          <cell r="H190">
            <v>278.30000000000013</v>
          </cell>
          <cell r="I190">
            <v>181.69999999999996</v>
          </cell>
          <cell r="J190">
            <v>192.89999999999984</v>
          </cell>
          <cell r="K190">
            <v>272.90000000000003</v>
          </cell>
          <cell r="L190">
            <v>160.70000000000002</v>
          </cell>
          <cell r="M190">
            <v>140.09999999999997</v>
          </cell>
          <cell r="N190">
            <v>305.80000000000007</v>
          </cell>
        </row>
        <row r="191">
          <cell r="A191">
            <v>8192</v>
          </cell>
          <cell r="B191" t="str">
            <v>Santpedor</v>
          </cell>
          <cell r="C191">
            <v>336</v>
          </cell>
          <cell r="D191" t="str">
            <v>Bages</v>
          </cell>
          <cell r="E191" t="str">
            <v>Artés</v>
          </cell>
          <cell r="F191">
            <v>183.40000000000006</v>
          </cell>
          <cell r="G191">
            <v>215.29999999999995</v>
          </cell>
          <cell r="H191">
            <v>278.30000000000013</v>
          </cell>
          <cell r="I191">
            <v>181.69999999999996</v>
          </cell>
          <cell r="J191">
            <v>192.89999999999984</v>
          </cell>
          <cell r="K191">
            <v>272.90000000000003</v>
          </cell>
          <cell r="L191">
            <v>160.70000000000002</v>
          </cell>
          <cell r="M191">
            <v>140.09999999999997</v>
          </cell>
          <cell r="N191">
            <v>305.80000000000007</v>
          </cell>
        </row>
        <row r="192">
          <cell r="A192">
            <v>8193</v>
          </cell>
          <cell r="B192" t="str">
            <v>Sant Iscle de Vallalta</v>
          </cell>
          <cell r="C192">
            <v>129</v>
          </cell>
          <cell r="D192" t="str">
            <v>Maresme</v>
          </cell>
          <cell r="E192" t="str">
            <v>Cabrils</v>
          </cell>
          <cell r="F192">
            <v>245.29999999999998</v>
          </cell>
          <cell r="G192">
            <v>278.30000000000013</v>
          </cell>
          <cell r="H192">
            <v>313.2999999999999</v>
          </cell>
          <cell r="I192">
            <v>299.10000000000002</v>
          </cell>
          <cell r="J192">
            <v>242.1999999999999</v>
          </cell>
          <cell r="K192">
            <v>285.10000000000019</v>
          </cell>
          <cell r="L192">
            <v>233.89999999999989</v>
          </cell>
          <cell r="M192">
            <v>206.39999999999989</v>
          </cell>
          <cell r="N192">
            <v>301.09999999999985</v>
          </cell>
        </row>
        <row r="193">
          <cell r="A193">
            <v>8194</v>
          </cell>
          <cell r="B193" t="str">
            <v>Sant Adrià de Besòs</v>
          </cell>
          <cell r="C193">
            <v>14</v>
          </cell>
          <cell r="D193" t="str">
            <v>Barcelonès</v>
          </cell>
          <cell r="E193" t="str">
            <v>Barcelona Zoo</v>
          </cell>
          <cell r="F193">
            <v>292.00000000000006</v>
          </cell>
          <cell r="G193">
            <v>371.20000000000005</v>
          </cell>
          <cell r="H193">
            <v>419.59999999999991</v>
          </cell>
          <cell r="I193">
            <v>415.60000000000008</v>
          </cell>
          <cell r="J193">
            <v>276</v>
          </cell>
          <cell r="K193">
            <v>352.9000000000002</v>
          </cell>
          <cell r="L193">
            <v>309.60000000000014</v>
          </cell>
          <cell r="M193">
            <v>279.60000000000008</v>
          </cell>
          <cell r="N193">
            <v>372.19999999999993</v>
          </cell>
        </row>
        <row r="194">
          <cell r="A194">
            <v>8195</v>
          </cell>
          <cell r="B194" t="str">
            <v>Sant Agustí de Lluçanès</v>
          </cell>
          <cell r="C194">
            <v>816</v>
          </cell>
          <cell r="D194" t="str">
            <v>Osona</v>
          </cell>
          <cell r="E194" t="str">
            <v>Perafita</v>
          </cell>
          <cell r="F194">
            <v>59.099999999999994</v>
          </cell>
          <cell r="G194">
            <v>61.8</v>
          </cell>
          <cell r="H194">
            <v>94.399999999999991</v>
          </cell>
          <cell r="I194">
            <v>63.7</v>
          </cell>
          <cell r="J194">
            <v>45.800000000000011</v>
          </cell>
          <cell r="K194">
            <v>130.70000000000002</v>
          </cell>
          <cell r="L194">
            <v>36.4</v>
          </cell>
          <cell r="M194">
            <v>20.500000000000004</v>
          </cell>
          <cell r="N194">
            <v>130.19999999999996</v>
          </cell>
        </row>
        <row r="195">
          <cell r="A195">
            <v>8196</v>
          </cell>
          <cell r="B195" t="str">
            <v>Sant Andreu de la Barca</v>
          </cell>
          <cell r="C195">
            <v>42</v>
          </cell>
          <cell r="D195" t="str">
            <v>Baix Llobregat</v>
          </cell>
          <cell r="E195" t="str">
            <v>Vallirana</v>
          </cell>
          <cell r="F195">
            <v>205.90000000000009</v>
          </cell>
          <cell r="G195">
            <v>227.90000000000012</v>
          </cell>
          <cell r="H195">
            <v>319.10000000000014</v>
          </cell>
          <cell r="I195">
            <v>298.39999999999998</v>
          </cell>
          <cell r="J195">
            <v>223.70000000000007</v>
          </cell>
          <cell r="K195">
            <v>355.4</v>
          </cell>
          <cell r="L195">
            <v>279.69999999999987</v>
          </cell>
          <cell r="M195">
            <v>249.39999999999998</v>
          </cell>
          <cell r="N195">
            <v>376.20000000000005</v>
          </cell>
        </row>
        <row r="196">
          <cell r="A196">
            <v>8197</v>
          </cell>
          <cell r="B196" t="str">
            <v>Sant Andreu de Llavaneres</v>
          </cell>
          <cell r="C196">
            <v>114</v>
          </cell>
          <cell r="D196" t="str">
            <v>Maresme</v>
          </cell>
          <cell r="E196" t="str">
            <v>Vilassar de Mar</v>
          </cell>
          <cell r="F196">
            <v>243.40000000000003</v>
          </cell>
          <cell r="G196">
            <v>268.60000000000002</v>
          </cell>
          <cell r="H196">
            <v>329.99999999999994</v>
          </cell>
          <cell r="I196">
            <v>302.79999999999995</v>
          </cell>
          <cell r="J196">
            <v>279.0999999999998</v>
          </cell>
          <cell r="K196">
            <v>331.59999999999997</v>
          </cell>
          <cell r="L196">
            <v>269.80000000000013</v>
          </cell>
          <cell r="M196">
            <v>239.1</v>
          </cell>
          <cell r="N196">
            <v>301.09999999999985</v>
          </cell>
        </row>
        <row r="197">
          <cell r="A197">
            <v>8198</v>
          </cell>
          <cell r="B197" t="str">
            <v>Sant Antoni de Vilamajor</v>
          </cell>
          <cell r="C197">
            <v>258</v>
          </cell>
          <cell r="D197" t="str">
            <v>Vallès Oriental</v>
          </cell>
          <cell r="E197" t="str">
            <v>Vilanova del Vallès</v>
          </cell>
          <cell r="F197">
            <v>134.10000000000002</v>
          </cell>
          <cell r="G197">
            <v>178.50000000000006</v>
          </cell>
          <cell r="H197">
            <v>226.20000000000002</v>
          </cell>
          <cell r="I197">
            <v>185.7</v>
          </cell>
          <cell r="J197">
            <v>116</v>
          </cell>
          <cell r="K197">
            <v>197.6999999999999</v>
          </cell>
          <cell r="L197">
            <v>133.19999999999999</v>
          </cell>
          <cell r="M197">
            <v>96.2</v>
          </cell>
          <cell r="N197">
            <v>213.19999999999993</v>
          </cell>
        </row>
        <row r="198">
          <cell r="A198">
            <v>8199</v>
          </cell>
          <cell r="B198" t="str">
            <v>Sant Bartomeu del Grau</v>
          </cell>
          <cell r="C198">
            <v>868</v>
          </cell>
          <cell r="D198" t="str">
            <v>Osona</v>
          </cell>
          <cell r="E198" t="str">
            <v>Gurb</v>
          </cell>
          <cell r="F198">
            <v>90.499999999999972</v>
          </cell>
          <cell r="G198">
            <v>92.799999999999955</v>
          </cell>
          <cell r="H198">
            <v>141.20000000000002</v>
          </cell>
          <cell r="I198">
            <v>113.50000000000003</v>
          </cell>
          <cell r="J198">
            <v>88.999999999999972</v>
          </cell>
          <cell r="K198">
            <v>157.79999999999998</v>
          </cell>
          <cell r="L198">
            <v>50.500000000000007</v>
          </cell>
          <cell r="M198">
            <v>36.9</v>
          </cell>
          <cell r="N198">
            <v>159.49999999999997</v>
          </cell>
        </row>
        <row r="199">
          <cell r="A199">
            <v>8200</v>
          </cell>
          <cell r="B199" t="str">
            <v>Sant Boi de Llobregat</v>
          </cell>
          <cell r="C199">
            <v>30</v>
          </cell>
          <cell r="D199" t="str">
            <v>Baix Llobregat</v>
          </cell>
          <cell r="E199" t="str">
            <v>Viladecans</v>
          </cell>
          <cell r="F199">
            <v>214</v>
          </cell>
          <cell r="G199">
            <v>302.60000000000014</v>
          </cell>
          <cell r="H199">
            <v>351.29999999999995</v>
          </cell>
          <cell r="I199">
            <v>311.99999999999983</v>
          </cell>
          <cell r="J199">
            <v>290.5</v>
          </cell>
          <cell r="K199">
            <v>350.7</v>
          </cell>
          <cell r="L199">
            <v>304.70000000000005</v>
          </cell>
          <cell r="M199">
            <v>301.69999999999987</v>
          </cell>
          <cell r="N199">
            <v>394.30000000000024</v>
          </cell>
        </row>
        <row r="200">
          <cell r="A200">
            <v>8201</v>
          </cell>
          <cell r="B200" t="str">
            <v>Sant Boi de Lluçanès</v>
          </cell>
          <cell r="C200">
            <v>813</v>
          </cell>
          <cell r="D200" t="str">
            <v>Osona</v>
          </cell>
          <cell r="E200" t="str">
            <v>Perafita</v>
          </cell>
          <cell r="F200">
            <v>59.099999999999994</v>
          </cell>
          <cell r="G200">
            <v>61.8</v>
          </cell>
          <cell r="H200">
            <v>94.399999999999991</v>
          </cell>
          <cell r="I200">
            <v>63.7</v>
          </cell>
          <cell r="J200">
            <v>45.800000000000011</v>
          </cell>
          <cell r="K200">
            <v>130.70000000000002</v>
          </cell>
          <cell r="L200">
            <v>36.4</v>
          </cell>
          <cell r="M200">
            <v>20.500000000000004</v>
          </cell>
          <cell r="N200">
            <v>130.19999999999996</v>
          </cell>
        </row>
        <row r="201">
          <cell r="A201">
            <v>8202</v>
          </cell>
          <cell r="B201" t="str">
            <v>Sant Celoni</v>
          </cell>
          <cell r="C201">
            <v>152</v>
          </cell>
          <cell r="D201" t="str">
            <v>Vallès Oriental</v>
          </cell>
          <cell r="E201" t="str">
            <v>Vilanova del Vallès</v>
          </cell>
          <cell r="F201">
            <v>134.10000000000002</v>
          </cell>
          <cell r="G201">
            <v>178.50000000000006</v>
          </cell>
          <cell r="H201">
            <v>226.20000000000002</v>
          </cell>
          <cell r="I201">
            <v>185.7</v>
          </cell>
          <cell r="J201">
            <v>116</v>
          </cell>
          <cell r="K201">
            <v>197.6999999999999</v>
          </cell>
          <cell r="L201">
            <v>133.19999999999999</v>
          </cell>
          <cell r="M201">
            <v>96.2</v>
          </cell>
          <cell r="N201">
            <v>213.19999999999993</v>
          </cell>
        </row>
        <row r="202">
          <cell r="A202">
            <v>8203</v>
          </cell>
          <cell r="B202" t="str">
            <v>Sant Cebrià de Vallalta</v>
          </cell>
          <cell r="C202">
            <v>71</v>
          </cell>
          <cell r="D202" t="str">
            <v>Maresme</v>
          </cell>
          <cell r="E202" t="str">
            <v>Cabrils</v>
          </cell>
          <cell r="F202">
            <v>245.29999999999998</v>
          </cell>
          <cell r="G202">
            <v>278.30000000000013</v>
          </cell>
          <cell r="H202">
            <v>313.2999999999999</v>
          </cell>
          <cell r="I202">
            <v>299.10000000000002</v>
          </cell>
          <cell r="J202">
            <v>242.1999999999999</v>
          </cell>
          <cell r="K202">
            <v>285.10000000000019</v>
          </cell>
          <cell r="L202">
            <v>233.89999999999989</v>
          </cell>
          <cell r="M202">
            <v>206.39999999999989</v>
          </cell>
          <cell r="N202">
            <v>301.09999999999985</v>
          </cell>
        </row>
        <row r="203">
          <cell r="A203">
            <v>8204</v>
          </cell>
          <cell r="B203" t="str">
            <v>Sant Climent de Llobregat</v>
          </cell>
          <cell r="C203">
            <v>87</v>
          </cell>
          <cell r="D203" t="str">
            <v>Baix Llobregat</v>
          </cell>
          <cell r="E203" t="str">
            <v>Viladecans</v>
          </cell>
          <cell r="F203">
            <v>214</v>
          </cell>
          <cell r="G203">
            <v>302.60000000000014</v>
          </cell>
          <cell r="H203">
            <v>351.29999999999995</v>
          </cell>
          <cell r="I203">
            <v>311.99999999999983</v>
          </cell>
          <cell r="J203">
            <v>290.5</v>
          </cell>
          <cell r="K203">
            <v>350.7</v>
          </cell>
          <cell r="L203">
            <v>304.70000000000005</v>
          </cell>
          <cell r="M203">
            <v>301.69999999999987</v>
          </cell>
          <cell r="N203">
            <v>394.30000000000024</v>
          </cell>
        </row>
        <row r="204">
          <cell r="A204">
            <v>8205</v>
          </cell>
          <cell r="B204" t="str">
            <v>Sant Cugat del Vallès</v>
          </cell>
          <cell r="C204">
            <v>124</v>
          </cell>
          <cell r="D204" t="str">
            <v>Vallès Occidental</v>
          </cell>
          <cell r="E204" t="str">
            <v>Cerdanyola del Vallès</v>
          </cell>
          <cell r="F204">
            <v>189.90000000000003</v>
          </cell>
          <cell r="G204">
            <v>249.90000000000003</v>
          </cell>
          <cell r="H204">
            <v>309.00000000000011</v>
          </cell>
          <cell r="I204">
            <v>262.99999999999994</v>
          </cell>
          <cell r="J204">
            <v>198.19999999999993</v>
          </cell>
          <cell r="K204">
            <v>285.30000000000007</v>
          </cell>
          <cell r="L204">
            <v>216.39999999999992</v>
          </cell>
          <cell r="M204">
            <v>150.6</v>
          </cell>
          <cell r="N204">
            <v>296.59999999999991</v>
          </cell>
        </row>
        <row r="205">
          <cell r="A205">
            <v>8206</v>
          </cell>
          <cell r="B205" t="str">
            <v>Sant Cugat Sesgarrigues</v>
          </cell>
          <cell r="C205">
            <v>266</v>
          </cell>
          <cell r="D205" t="str">
            <v>Alt Penedès</v>
          </cell>
          <cell r="E205" t="str">
            <v>La Granada</v>
          </cell>
          <cell r="F205">
            <v>137.69999999999999</v>
          </cell>
          <cell r="G205">
            <v>190.2999999999999</v>
          </cell>
          <cell r="H205">
            <v>260.60000000000008</v>
          </cell>
          <cell r="I205">
            <v>205.70000000000007</v>
          </cell>
          <cell r="J205">
            <v>137.30000000000004</v>
          </cell>
          <cell r="K205">
            <v>206.6</v>
          </cell>
          <cell r="L205">
            <v>156.79999999999995</v>
          </cell>
          <cell r="M205">
            <v>157.30000000000004</v>
          </cell>
          <cell r="N205">
            <v>246.89999999999998</v>
          </cell>
        </row>
        <row r="206">
          <cell r="A206">
            <v>8207</v>
          </cell>
          <cell r="B206" t="str">
            <v>Sant Esteve de Palautordera</v>
          </cell>
          <cell r="C206">
            <v>231</v>
          </cell>
          <cell r="D206" t="str">
            <v>Vallès Oriental</v>
          </cell>
          <cell r="E206" t="str">
            <v>Vilanova del Vallès</v>
          </cell>
          <cell r="F206">
            <v>134.10000000000002</v>
          </cell>
          <cell r="G206">
            <v>178.50000000000006</v>
          </cell>
          <cell r="H206">
            <v>226.20000000000002</v>
          </cell>
          <cell r="I206">
            <v>185.7</v>
          </cell>
          <cell r="J206">
            <v>116</v>
          </cell>
          <cell r="K206">
            <v>197.6999999999999</v>
          </cell>
          <cell r="L206">
            <v>133.19999999999999</v>
          </cell>
          <cell r="M206">
            <v>96.2</v>
          </cell>
          <cell r="N206">
            <v>213.19999999999993</v>
          </cell>
        </row>
        <row r="207">
          <cell r="A207">
            <v>8208</v>
          </cell>
          <cell r="B207" t="str">
            <v>Sant Esteve Sesrovires</v>
          </cell>
          <cell r="C207">
            <v>183</v>
          </cell>
          <cell r="D207" t="str">
            <v>Baix Llobregat</v>
          </cell>
          <cell r="E207" t="str">
            <v>Vallirana</v>
          </cell>
          <cell r="F207">
            <v>205.90000000000009</v>
          </cell>
          <cell r="G207">
            <v>227.90000000000012</v>
          </cell>
          <cell r="H207">
            <v>319.10000000000014</v>
          </cell>
          <cell r="I207">
            <v>298.39999999999998</v>
          </cell>
          <cell r="J207">
            <v>223.70000000000007</v>
          </cell>
          <cell r="K207">
            <v>355.4</v>
          </cell>
          <cell r="L207">
            <v>279.69999999999987</v>
          </cell>
          <cell r="M207">
            <v>249.39999999999998</v>
          </cell>
          <cell r="N207">
            <v>376.20000000000005</v>
          </cell>
        </row>
        <row r="208">
          <cell r="A208">
            <v>8209</v>
          </cell>
          <cell r="B208" t="str">
            <v>Sant Fost de Campsentelles</v>
          </cell>
          <cell r="C208">
            <v>112</v>
          </cell>
          <cell r="D208" t="str">
            <v>Vallès Oriental</v>
          </cell>
          <cell r="E208" t="str">
            <v>Vilanova del Vallès</v>
          </cell>
          <cell r="F208">
            <v>134.10000000000002</v>
          </cell>
          <cell r="G208">
            <v>178.50000000000006</v>
          </cell>
          <cell r="H208">
            <v>226.20000000000002</v>
          </cell>
          <cell r="I208">
            <v>185.7</v>
          </cell>
          <cell r="J208">
            <v>116</v>
          </cell>
          <cell r="K208">
            <v>197.6999999999999</v>
          </cell>
          <cell r="L208">
            <v>133.19999999999999</v>
          </cell>
          <cell r="M208">
            <v>96.2</v>
          </cell>
          <cell r="N208">
            <v>213.19999999999993</v>
          </cell>
        </row>
        <row r="209">
          <cell r="A209">
            <v>8210</v>
          </cell>
          <cell r="B209" t="str">
            <v>Sant Feliu de Codines</v>
          </cell>
          <cell r="C209">
            <v>480</v>
          </cell>
          <cell r="D209" t="str">
            <v>Vallès Oriental</v>
          </cell>
          <cell r="E209" t="str">
            <v>Caldes de Montbui</v>
          </cell>
          <cell r="F209">
            <v>234.1</v>
          </cell>
          <cell r="G209">
            <v>257.39999999999998</v>
          </cell>
          <cell r="H209">
            <v>299.3</v>
          </cell>
          <cell r="I209">
            <v>244.29999999999993</v>
          </cell>
          <cell r="J209">
            <v>168.99999999999997</v>
          </cell>
          <cell r="K209">
            <v>255.49999999999989</v>
          </cell>
          <cell r="L209">
            <v>196.09999999999997</v>
          </cell>
          <cell r="M209">
            <v>189.7</v>
          </cell>
          <cell r="N209">
            <v>280.40000000000003</v>
          </cell>
        </row>
        <row r="210">
          <cell r="A210">
            <v>8211</v>
          </cell>
          <cell r="B210" t="str">
            <v>Sant Feliu de Llobregat</v>
          </cell>
          <cell r="C210">
            <v>25</v>
          </cell>
          <cell r="D210" t="str">
            <v>Baix Llobregat</v>
          </cell>
          <cell r="E210" t="str">
            <v>Viladecans</v>
          </cell>
          <cell r="F210">
            <v>214</v>
          </cell>
          <cell r="G210">
            <v>302.60000000000014</v>
          </cell>
          <cell r="H210">
            <v>351.29999999999995</v>
          </cell>
          <cell r="I210">
            <v>311.99999999999983</v>
          </cell>
          <cell r="J210">
            <v>290.5</v>
          </cell>
          <cell r="K210">
            <v>350.7</v>
          </cell>
          <cell r="L210">
            <v>304.70000000000005</v>
          </cell>
          <cell r="M210">
            <v>301.69999999999987</v>
          </cell>
          <cell r="N210">
            <v>394.30000000000024</v>
          </cell>
        </row>
        <row r="211">
          <cell r="A211">
            <v>8212</v>
          </cell>
          <cell r="B211" t="str">
            <v>Sant Feliu Sasserra</v>
          </cell>
          <cell r="C211">
            <v>617</v>
          </cell>
          <cell r="D211" t="str">
            <v>Bages</v>
          </cell>
          <cell r="E211" t="str">
            <v>Castellnou del Bages</v>
          </cell>
          <cell r="F211">
            <v>107.30000000000001</v>
          </cell>
          <cell r="G211">
            <v>139.89999999999998</v>
          </cell>
          <cell r="H211">
            <v>227.9</v>
          </cell>
          <cell r="I211">
            <v>160.70000000000002</v>
          </cell>
          <cell r="J211">
            <v>147.1</v>
          </cell>
          <cell r="K211">
            <v>246.00000000000006</v>
          </cell>
          <cell r="L211">
            <v>146.5</v>
          </cell>
          <cell r="M211">
            <v>121.80000000000004</v>
          </cell>
          <cell r="N211">
            <v>263.30000000000013</v>
          </cell>
        </row>
        <row r="212">
          <cell r="A212">
            <v>8213</v>
          </cell>
          <cell r="B212" t="str">
            <v>Sant Fruitós de Bages</v>
          </cell>
          <cell r="C212">
            <v>247</v>
          </cell>
          <cell r="D212" t="str">
            <v>Bages</v>
          </cell>
          <cell r="E212" t="str">
            <v>Artés</v>
          </cell>
          <cell r="F212">
            <v>183.40000000000006</v>
          </cell>
          <cell r="G212">
            <v>215.29999999999995</v>
          </cell>
          <cell r="H212">
            <v>278.30000000000013</v>
          </cell>
          <cell r="I212">
            <v>181.69999999999996</v>
          </cell>
          <cell r="J212">
            <v>192.89999999999984</v>
          </cell>
          <cell r="K212">
            <v>272.90000000000003</v>
          </cell>
          <cell r="L212">
            <v>160.70000000000002</v>
          </cell>
          <cell r="M212">
            <v>140.09999999999997</v>
          </cell>
          <cell r="N212">
            <v>305.80000000000007</v>
          </cell>
        </row>
        <row r="213">
          <cell r="A213">
            <v>8214</v>
          </cell>
          <cell r="B213" t="str">
            <v>Vilassar de Dalt</v>
          </cell>
          <cell r="C213">
            <v>142</v>
          </cell>
          <cell r="D213" t="str">
            <v>Maresme</v>
          </cell>
          <cell r="E213" t="str">
            <v>Vilassar de Mar</v>
          </cell>
          <cell r="F213">
            <v>243.40000000000003</v>
          </cell>
          <cell r="G213">
            <v>268.60000000000002</v>
          </cell>
          <cell r="H213">
            <v>329.99999999999994</v>
          </cell>
          <cell r="I213">
            <v>302.79999999999995</v>
          </cell>
          <cell r="J213">
            <v>279.0999999999998</v>
          </cell>
          <cell r="K213">
            <v>331.59999999999997</v>
          </cell>
          <cell r="L213">
            <v>269.80000000000013</v>
          </cell>
          <cell r="M213">
            <v>239.1</v>
          </cell>
          <cell r="N213">
            <v>301.09999999999985</v>
          </cell>
        </row>
        <row r="214">
          <cell r="A214">
            <v>8215</v>
          </cell>
          <cell r="B214" t="str">
            <v>Sant Hipòlit de Voltregà</v>
          </cell>
          <cell r="C214">
            <v>536</v>
          </cell>
          <cell r="D214" t="str">
            <v>Osona</v>
          </cell>
          <cell r="E214" t="str">
            <v>Gurb</v>
          </cell>
          <cell r="F214">
            <v>90.499999999999972</v>
          </cell>
          <cell r="G214">
            <v>92.799999999999955</v>
          </cell>
          <cell r="H214">
            <v>141.20000000000002</v>
          </cell>
          <cell r="I214">
            <v>113.50000000000003</v>
          </cell>
          <cell r="J214">
            <v>88.999999999999972</v>
          </cell>
          <cell r="K214">
            <v>157.79999999999998</v>
          </cell>
          <cell r="L214">
            <v>50.500000000000007</v>
          </cell>
          <cell r="M214">
            <v>36.9</v>
          </cell>
          <cell r="N214">
            <v>159.49999999999997</v>
          </cell>
        </row>
        <row r="215">
          <cell r="A215">
            <v>8216</v>
          </cell>
          <cell r="B215" t="str">
            <v>Sant Jaume de Frontanyà</v>
          </cell>
          <cell r="C215">
            <v>1072</v>
          </cell>
          <cell r="D215" t="str">
            <v>Berguedà</v>
          </cell>
          <cell r="E215" t="str">
            <v>Gisclareny</v>
          </cell>
          <cell r="F215">
            <v>7.6000000000000014</v>
          </cell>
          <cell r="G215">
            <v>5.0999999999999979</v>
          </cell>
          <cell r="H215">
            <v>5.9000000000000021</v>
          </cell>
          <cell r="I215">
            <v>1.8000000000000007</v>
          </cell>
          <cell r="J215">
            <v>7</v>
          </cell>
          <cell r="K215">
            <v>39.400000000000006</v>
          </cell>
          <cell r="L215">
            <v>0.79999999999999716</v>
          </cell>
          <cell r="M215">
            <v>0.69999999999999929</v>
          </cell>
          <cell r="N215">
            <v>78.5</v>
          </cell>
        </row>
        <row r="216">
          <cell r="A216">
            <v>8217</v>
          </cell>
          <cell r="B216" t="str">
            <v>Sant Joan Despí</v>
          </cell>
          <cell r="C216">
            <v>10</v>
          </cell>
          <cell r="D216" t="str">
            <v>Baix Llobregat</v>
          </cell>
          <cell r="E216" t="str">
            <v>Viladecans</v>
          </cell>
          <cell r="F216">
            <v>214</v>
          </cell>
          <cell r="G216">
            <v>302.60000000000014</v>
          </cell>
          <cell r="H216">
            <v>351.29999999999995</v>
          </cell>
          <cell r="I216">
            <v>311.99999999999983</v>
          </cell>
          <cell r="J216">
            <v>290.5</v>
          </cell>
          <cell r="K216">
            <v>350.7</v>
          </cell>
          <cell r="L216">
            <v>304.70000000000005</v>
          </cell>
          <cell r="M216">
            <v>301.69999999999987</v>
          </cell>
          <cell r="N216">
            <v>394.30000000000024</v>
          </cell>
        </row>
        <row r="217">
          <cell r="A217">
            <v>8218</v>
          </cell>
          <cell r="B217" t="str">
            <v>Sant Joan de Vilatorrada</v>
          </cell>
          <cell r="C217">
            <v>277</v>
          </cell>
          <cell r="D217" t="str">
            <v>Bages</v>
          </cell>
          <cell r="E217" t="str">
            <v>el Pont de Vilomara</v>
          </cell>
          <cell r="F217">
            <v>179.9499999999999</v>
          </cell>
          <cell r="G217">
            <v>234.60000000000005</v>
          </cell>
          <cell r="H217">
            <v>291.90000000000003</v>
          </cell>
          <cell r="I217">
            <v>220.1</v>
          </cell>
          <cell r="J217">
            <v>216.70000000000005</v>
          </cell>
          <cell r="K217">
            <v>305.39999999999998</v>
          </cell>
          <cell r="L217">
            <v>211.09999999999997</v>
          </cell>
          <cell r="M217">
            <v>209</v>
          </cell>
          <cell r="N217">
            <v>332.6</v>
          </cell>
        </row>
        <row r="218">
          <cell r="A218">
            <v>8219</v>
          </cell>
          <cell r="B218" t="str">
            <v>Vilassar de Mar</v>
          </cell>
          <cell r="C218">
            <v>10</v>
          </cell>
          <cell r="D218" t="str">
            <v>Maresme</v>
          </cell>
          <cell r="E218" t="str">
            <v>Vilassar de Mar</v>
          </cell>
          <cell r="F218">
            <v>243.40000000000003</v>
          </cell>
          <cell r="G218">
            <v>268.60000000000002</v>
          </cell>
          <cell r="H218">
            <v>329.99999999999994</v>
          </cell>
          <cell r="I218">
            <v>302.79999999999995</v>
          </cell>
          <cell r="J218">
            <v>279.0999999999998</v>
          </cell>
          <cell r="K218">
            <v>331.59999999999997</v>
          </cell>
          <cell r="L218">
            <v>269.80000000000013</v>
          </cell>
          <cell r="M218">
            <v>239.1</v>
          </cell>
          <cell r="N218">
            <v>301.09999999999985</v>
          </cell>
        </row>
        <row r="219">
          <cell r="A219">
            <v>8220</v>
          </cell>
          <cell r="B219" t="str">
            <v>Sant Julià de Vilatorta</v>
          </cell>
          <cell r="C219">
            <v>600</v>
          </cell>
          <cell r="D219" t="str">
            <v>Osona</v>
          </cell>
          <cell r="E219" t="str">
            <v>Gurb</v>
          </cell>
          <cell r="F219">
            <v>90.499999999999972</v>
          </cell>
          <cell r="G219">
            <v>92.799999999999955</v>
          </cell>
          <cell r="H219">
            <v>141.20000000000002</v>
          </cell>
          <cell r="I219">
            <v>113.50000000000003</v>
          </cell>
          <cell r="J219">
            <v>88.999999999999972</v>
          </cell>
          <cell r="K219">
            <v>157.79999999999998</v>
          </cell>
          <cell r="L219">
            <v>50.500000000000007</v>
          </cell>
          <cell r="M219">
            <v>36.9</v>
          </cell>
          <cell r="N219">
            <v>159.49999999999997</v>
          </cell>
        </row>
        <row r="220">
          <cell r="A220">
            <v>8221</v>
          </cell>
          <cell r="B220" t="str">
            <v>Sant Just Desvern</v>
          </cell>
          <cell r="C220">
            <v>122</v>
          </cell>
          <cell r="D220" t="str">
            <v>Baix Llobregat</v>
          </cell>
          <cell r="E220" t="str">
            <v>Viladecans</v>
          </cell>
          <cell r="F220">
            <v>214</v>
          </cell>
          <cell r="G220">
            <v>302.60000000000014</v>
          </cell>
          <cell r="H220">
            <v>351.29999999999995</v>
          </cell>
          <cell r="I220">
            <v>311.99999999999983</v>
          </cell>
          <cell r="J220">
            <v>290.5</v>
          </cell>
          <cell r="K220">
            <v>350.7</v>
          </cell>
          <cell r="L220">
            <v>304.70000000000005</v>
          </cell>
          <cell r="M220">
            <v>301.69999999999987</v>
          </cell>
          <cell r="N220">
            <v>394.30000000000024</v>
          </cell>
        </row>
        <row r="221">
          <cell r="A221">
            <v>8222</v>
          </cell>
          <cell r="B221" t="str">
            <v>Sant Llorenç d'Hortons</v>
          </cell>
          <cell r="C221">
            <v>196</v>
          </cell>
          <cell r="D221" t="str">
            <v>Alt Penedès</v>
          </cell>
          <cell r="E221" t="str">
            <v>Sant Sadurní d'Anoia</v>
          </cell>
          <cell r="F221">
            <v>137.49999999999997</v>
          </cell>
          <cell r="G221">
            <v>179.59999999999997</v>
          </cell>
          <cell r="H221">
            <v>250.59999999999991</v>
          </cell>
          <cell r="I221">
            <v>244.09999999999997</v>
          </cell>
          <cell r="J221">
            <v>213.40000000000009</v>
          </cell>
          <cell r="K221">
            <v>276.39999999999986</v>
          </cell>
          <cell r="L221">
            <v>204.59999999999994</v>
          </cell>
          <cell r="M221">
            <v>215.20000000000002</v>
          </cell>
          <cell r="N221">
            <v>310.10000000000002</v>
          </cell>
        </row>
        <row r="222">
          <cell r="A222">
            <v>8223</v>
          </cell>
          <cell r="B222" t="str">
            <v>Sant Llorenç Savall</v>
          </cell>
          <cell r="C222">
            <v>466</v>
          </cell>
          <cell r="D222" t="str">
            <v>Vallès Occidental</v>
          </cell>
          <cell r="E222" t="str">
            <v>Sant Llorenç Savall</v>
          </cell>
          <cell r="F222">
            <v>68.900000000000006</v>
          </cell>
          <cell r="G222">
            <v>80.5</v>
          </cell>
          <cell r="H222">
            <v>142.70000000000005</v>
          </cell>
          <cell r="I222">
            <v>95.2</v>
          </cell>
          <cell r="J222">
            <v>40.799999999999997</v>
          </cell>
          <cell r="K222">
            <v>111.7</v>
          </cell>
          <cell r="L222">
            <v>52.999999999999993</v>
          </cell>
          <cell r="M222">
            <v>24.7</v>
          </cell>
          <cell r="N222">
            <v>126.49999999999997</v>
          </cell>
        </row>
        <row r="223">
          <cell r="A223">
            <v>8224</v>
          </cell>
          <cell r="B223" t="str">
            <v>Sant Martí de Centelles</v>
          </cell>
          <cell r="C223">
            <v>404</v>
          </cell>
          <cell r="D223" t="str">
            <v>Osona</v>
          </cell>
          <cell r="E223" t="str">
            <v>Gurb</v>
          </cell>
          <cell r="F223">
            <v>90.499999999999972</v>
          </cell>
          <cell r="G223">
            <v>92.799999999999955</v>
          </cell>
          <cell r="H223">
            <v>141.20000000000002</v>
          </cell>
          <cell r="I223">
            <v>113.50000000000003</v>
          </cell>
          <cell r="J223">
            <v>88.999999999999972</v>
          </cell>
          <cell r="K223">
            <v>157.79999999999998</v>
          </cell>
          <cell r="L223">
            <v>50.500000000000007</v>
          </cell>
          <cell r="M223">
            <v>36.9</v>
          </cell>
          <cell r="N223">
            <v>159.49999999999997</v>
          </cell>
        </row>
        <row r="224">
          <cell r="A224">
            <v>8225</v>
          </cell>
          <cell r="B224" t="str">
            <v>Sant Martí d'Albars</v>
          </cell>
          <cell r="C224">
            <v>629</v>
          </cell>
          <cell r="D224" t="str">
            <v>Osona</v>
          </cell>
          <cell r="E224" t="str">
            <v>Perafita</v>
          </cell>
          <cell r="F224">
            <v>59.099999999999994</v>
          </cell>
          <cell r="G224">
            <v>61.8</v>
          </cell>
          <cell r="H224">
            <v>94.399999999999991</v>
          </cell>
          <cell r="I224">
            <v>63.7</v>
          </cell>
          <cell r="J224">
            <v>45.800000000000011</v>
          </cell>
          <cell r="K224">
            <v>130.70000000000002</v>
          </cell>
          <cell r="L224">
            <v>36.4</v>
          </cell>
          <cell r="M224">
            <v>20.500000000000004</v>
          </cell>
          <cell r="N224">
            <v>130.19999999999996</v>
          </cell>
        </row>
        <row r="225">
          <cell r="A225">
            <v>8226</v>
          </cell>
          <cell r="B225" t="str">
            <v>Sant Martí de Tous</v>
          </cell>
          <cell r="C225">
            <v>465</v>
          </cell>
          <cell r="D225" t="str">
            <v>Anoia</v>
          </cell>
          <cell r="E225" t="str">
            <v>Òdena</v>
          </cell>
          <cell r="F225">
            <v>149.70000000000002</v>
          </cell>
          <cell r="G225">
            <v>201.59999999999994</v>
          </cell>
          <cell r="H225">
            <v>212.6</v>
          </cell>
          <cell r="I225">
            <v>165.20000000000002</v>
          </cell>
          <cell r="J225">
            <v>149.10000000000002</v>
          </cell>
          <cell r="K225">
            <v>217.9</v>
          </cell>
          <cell r="L225">
            <v>135.49999999999997</v>
          </cell>
          <cell r="M225">
            <v>138.10000000000002</v>
          </cell>
          <cell r="N225">
            <v>257.39999999999998</v>
          </cell>
        </row>
        <row r="226">
          <cell r="A226">
            <v>8227</v>
          </cell>
          <cell r="B226" t="str">
            <v>Sant Martí Sarroca</v>
          </cell>
          <cell r="C226">
            <v>291</v>
          </cell>
          <cell r="D226" t="str">
            <v>Alt Penedès</v>
          </cell>
          <cell r="E226" t="str">
            <v>Sant Martí Sarroca</v>
          </cell>
          <cell r="F226">
            <v>130.30000000000004</v>
          </cell>
          <cell r="G226">
            <v>172.70000000000005</v>
          </cell>
          <cell r="H226">
            <v>242.7</v>
          </cell>
          <cell r="I226">
            <v>173.29999999999995</v>
          </cell>
          <cell r="J226">
            <v>137.00000000000003</v>
          </cell>
          <cell r="K226">
            <v>199.89999999999998</v>
          </cell>
          <cell r="L226">
            <v>144.69999999999993</v>
          </cell>
          <cell r="M226">
            <v>134.00000000000003</v>
          </cell>
          <cell r="N226">
            <v>216.49999999999994</v>
          </cell>
        </row>
        <row r="227">
          <cell r="A227">
            <v>8228</v>
          </cell>
          <cell r="B227" t="str">
            <v>Sant Martí Sesgueioles</v>
          </cell>
          <cell r="C227">
            <v>646</v>
          </cell>
          <cell r="D227" t="str">
            <v>Anoia</v>
          </cell>
          <cell r="E227" t="str">
            <v>Òdena</v>
          </cell>
          <cell r="F227">
            <v>149.70000000000002</v>
          </cell>
          <cell r="G227">
            <v>201.59999999999994</v>
          </cell>
          <cell r="H227">
            <v>212.6</v>
          </cell>
          <cell r="I227">
            <v>165.20000000000002</v>
          </cell>
          <cell r="J227">
            <v>149.10000000000002</v>
          </cell>
          <cell r="K227">
            <v>217.9</v>
          </cell>
          <cell r="L227">
            <v>135.49999999999997</v>
          </cell>
          <cell r="M227">
            <v>138.10000000000002</v>
          </cell>
          <cell r="N227">
            <v>257.39999999999998</v>
          </cell>
        </row>
        <row r="228">
          <cell r="A228">
            <v>8229</v>
          </cell>
          <cell r="B228" t="str">
            <v>Sant Mateu de Bages</v>
          </cell>
          <cell r="C228">
            <v>569</v>
          </cell>
          <cell r="D228" t="str">
            <v>Bages</v>
          </cell>
          <cell r="E228" t="str">
            <v>Castellnou del Bages</v>
          </cell>
          <cell r="F228">
            <v>107.30000000000001</v>
          </cell>
          <cell r="G228">
            <v>139.89999999999998</v>
          </cell>
          <cell r="H228">
            <v>227.9</v>
          </cell>
          <cell r="I228">
            <v>160.70000000000002</v>
          </cell>
          <cell r="J228">
            <v>147.1</v>
          </cell>
          <cell r="K228">
            <v>246.00000000000006</v>
          </cell>
          <cell r="L228">
            <v>146.5</v>
          </cell>
          <cell r="M228">
            <v>121.80000000000004</v>
          </cell>
          <cell r="N228">
            <v>263.30000000000013</v>
          </cell>
        </row>
        <row r="229">
          <cell r="A229">
            <v>8230</v>
          </cell>
          <cell r="B229" t="str">
            <v>Premià de Dalt</v>
          </cell>
          <cell r="C229">
            <v>142</v>
          </cell>
          <cell r="D229" t="str">
            <v>Maresme</v>
          </cell>
          <cell r="E229" t="str">
            <v>Cabrils</v>
          </cell>
          <cell r="F229">
            <v>245.29999999999998</v>
          </cell>
          <cell r="G229">
            <v>278.30000000000013</v>
          </cell>
          <cell r="H229">
            <v>313.2999999999999</v>
          </cell>
          <cell r="I229">
            <v>299.10000000000002</v>
          </cell>
          <cell r="J229">
            <v>242.1999999999999</v>
          </cell>
          <cell r="K229">
            <v>285.10000000000019</v>
          </cell>
          <cell r="L229">
            <v>233.89999999999989</v>
          </cell>
          <cell r="M229">
            <v>206.39999999999989</v>
          </cell>
          <cell r="N229">
            <v>301.09999999999985</v>
          </cell>
        </row>
        <row r="230">
          <cell r="A230">
            <v>8231</v>
          </cell>
          <cell r="B230" t="str">
            <v>Sant Pere de Ribes</v>
          </cell>
          <cell r="C230">
            <v>44</v>
          </cell>
          <cell r="D230" t="str">
            <v>Garraf</v>
          </cell>
          <cell r="E230" t="str">
            <v>PN Garraf (St. Pere de R.)</v>
          </cell>
          <cell r="F230">
            <v>191.09999999999997</v>
          </cell>
          <cell r="G230">
            <v>239.09999999999988</v>
          </cell>
          <cell r="H230">
            <v>334.10000000000008</v>
          </cell>
          <cell r="I230">
            <v>257.10000000000002</v>
          </cell>
          <cell r="J230">
            <v>254.2999999999999</v>
          </cell>
          <cell r="K230">
            <v>309.50000000000017</v>
          </cell>
          <cell r="L230">
            <v>251.50000000000006</v>
          </cell>
          <cell r="M230">
            <v>212.59999999999991</v>
          </cell>
          <cell r="N230">
            <v>296.3</v>
          </cell>
        </row>
        <row r="231">
          <cell r="A231">
            <v>8232</v>
          </cell>
          <cell r="B231" t="str">
            <v>Sant Pere de Riudebitlles</v>
          </cell>
          <cell r="C231">
            <v>246</v>
          </cell>
          <cell r="D231" t="str">
            <v>Alt Penedès</v>
          </cell>
          <cell r="E231" t="str">
            <v>Canaletes</v>
          </cell>
          <cell r="F231">
            <v>123.20000000000002</v>
          </cell>
          <cell r="G231">
            <v>157.69999999999999</v>
          </cell>
          <cell r="H231">
            <v>218.20000000000005</v>
          </cell>
          <cell r="I231">
            <v>160.6</v>
          </cell>
          <cell r="J231">
            <v>133.10000000000002</v>
          </cell>
          <cell r="K231">
            <v>190.10000000000005</v>
          </cell>
          <cell r="L231">
            <v>132.59999999999997</v>
          </cell>
          <cell r="M231">
            <v>126.09999999999994</v>
          </cell>
          <cell r="N231">
            <v>222.20000000000005</v>
          </cell>
        </row>
        <row r="232">
          <cell r="A232">
            <v>8233</v>
          </cell>
          <cell r="B232" t="str">
            <v>Sant Pere de Torelló</v>
          </cell>
          <cell r="C232">
            <v>621</v>
          </cell>
          <cell r="D232" t="str">
            <v>Osona</v>
          </cell>
          <cell r="E232" t="str">
            <v>Orís</v>
          </cell>
          <cell r="F232">
            <v>64.900000000000006</v>
          </cell>
          <cell r="G232">
            <v>58.499999999999993</v>
          </cell>
          <cell r="H232">
            <v>99.800000000000011</v>
          </cell>
          <cell r="I232">
            <v>90.000000000000028</v>
          </cell>
          <cell r="J232">
            <v>59.100000000000009</v>
          </cell>
          <cell r="K232">
            <v>159.50000000000006</v>
          </cell>
          <cell r="L232">
            <v>53.000000000000014</v>
          </cell>
          <cell r="M232">
            <v>33.400000000000006</v>
          </cell>
          <cell r="N232">
            <v>165.2</v>
          </cell>
        </row>
        <row r="233">
          <cell r="A233">
            <v>8234</v>
          </cell>
          <cell r="B233" t="str">
            <v>Sant Pere de Vilamajor</v>
          </cell>
          <cell r="C233">
            <v>305</v>
          </cell>
          <cell r="D233" t="str">
            <v>Vallès Oriental</v>
          </cell>
          <cell r="E233" t="str">
            <v>Vilanova del Vallès</v>
          </cell>
          <cell r="F233">
            <v>134.10000000000002</v>
          </cell>
          <cell r="G233">
            <v>178.50000000000006</v>
          </cell>
          <cell r="H233">
            <v>226.20000000000002</v>
          </cell>
          <cell r="I233">
            <v>185.7</v>
          </cell>
          <cell r="J233">
            <v>116</v>
          </cell>
          <cell r="K233">
            <v>197.6999999999999</v>
          </cell>
          <cell r="L233">
            <v>133.19999999999999</v>
          </cell>
          <cell r="M233">
            <v>96.2</v>
          </cell>
          <cell r="N233">
            <v>213.19999999999993</v>
          </cell>
        </row>
        <row r="234">
          <cell r="A234">
            <v>8235</v>
          </cell>
          <cell r="B234" t="str">
            <v>Sant Pol de Mar</v>
          </cell>
          <cell r="C234">
            <v>15</v>
          </cell>
          <cell r="D234" t="str">
            <v>Maresme</v>
          </cell>
          <cell r="E234" t="str">
            <v>Vilassar de Mar</v>
          </cell>
          <cell r="F234">
            <v>243.40000000000003</v>
          </cell>
          <cell r="G234">
            <v>268.60000000000002</v>
          </cell>
          <cell r="H234">
            <v>329.99999999999994</v>
          </cell>
          <cell r="I234">
            <v>302.79999999999995</v>
          </cell>
          <cell r="J234">
            <v>279.0999999999998</v>
          </cell>
          <cell r="K234">
            <v>331.59999999999997</v>
          </cell>
          <cell r="L234">
            <v>269.80000000000013</v>
          </cell>
          <cell r="M234">
            <v>239.1</v>
          </cell>
          <cell r="N234">
            <v>301.09999999999985</v>
          </cell>
        </row>
        <row r="235">
          <cell r="A235">
            <v>8236</v>
          </cell>
          <cell r="B235" t="str">
            <v>Sant Quintí de Mediona</v>
          </cell>
          <cell r="C235">
            <v>326</v>
          </cell>
          <cell r="D235" t="str">
            <v>Alt Penedès</v>
          </cell>
          <cell r="E235" t="str">
            <v>Canaletes</v>
          </cell>
          <cell r="F235">
            <v>123.20000000000002</v>
          </cell>
          <cell r="G235">
            <v>157.69999999999999</v>
          </cell>
          <cell r="H235">
            <v>218.20000000000005</v>
          </cell>
          <cell r="I235">
            <v>160.6</v>
          </cell>
          <cell r="J235">
            <v>133.10000000000002</v>
          </cell>
          <cell r="K235">
            <v>190.10000000000005</v>
          </cell>
          <cell r="L235">
            <v>132.59999999999997</v>
          </cell>
          <cell r="M235">
            <v>126.09999999999994</v>
          </cell>
          <cell r="N235">
            <v>222.20000000000005</v>
          </cell>
        </row>
        <row r="236">
          <cell r="A236">
            <v>8237</v>
          </cell>
          <cell r="B236" t="str">
            <v>Sant Quirze de Besora</v>
          </cell>
          <cell r="C236">
            <v>587</v>
          </cell>
          <cell r="D236" t="str">
            <v>Osona</v>
          </cell>
          <cell r="E236" t="str">
            <v>Montesquiu</v>
          </cell>
          <cell r="F236">
            <v>76.300000000000011</v>
          </cell>
          <cell r="G236">
            <v>50.900000000000006</v>
          </cell>
          <cell r="H236">
            <v>79.5</v>
          </cell>
          <cell r="I236">
            <v>70.099999999999966</v>
          </cell>
          <cell r="J236">
            <v>40.6</v>
          </cell>
          <cell r="K236">
            <v>141.90000000000003</v>
          </cell>
          <cell r="L236">
            <v>32.299999999999997</v>
          </cell>
          <cell r="M236">
            <v>20.700000000000003</v>
          </cell>
          <cell r="N236">
            <v>145.4</v>
          </cell>
        </row>
        <row r="237">
          <cell r="A237">
            <v>8238</v>
          </cell>
          <cell r="B237" t="str">
            <v>Sant Quirze del Vallès</v>
          </cell>
          <cell r="C237">
            <v>188</v>
          </cell>
          <cell r="D237" t="str">
            <v>Vallès Occidental</v>
          </cell>
          <cell r="E237" t="str">
            <v>Cerdanyola del Vallès</v>
          </cell>
          <cell r="F237">
            <v>189.90000000000003</v>
          </cell>
          <cell r="G237">
            <v>249.90000000000003</v>
          </cell>
          <cell r="H237">
            <v>309.00000000000011</v>
          </cell>
          <cell r="I237">
            <v>262.99999999999994</v>
          </cell>
          <cell r="J237">
            <v>198.19999999999993</v>
          </cell>
          <cell r="K237">
            <v>285.30000000000007</v>
          </cell>
          <cell r="L237">
            <v>216.39999999999992</v>
          </cell>
          <cell r="M237">
            <v>150.6</v>
          </cell>
          <cell r="N237">
            <v>296.59999999999991</v>
          </cell>
        </row>
        <row r="238">
          <cell r="A238">
            <v>8239</v>
          </cell>
          <cell r="B238" t="str">
            <v>Sant Quirze Safaja</v>
          </cell>
          <cell r="C238">
            <v>627</v>
          </cell>
          <cell r="D238" t="str">
            <v>Vallès Oriental</v>
          </cell>
          <cell r="E238" t="str">
            <v>Sant Llorenç Savall</v>
          </cell>
          <cell r="F238">
            <v>68.900000000000006</v>
          </cell>
          <cell r="G238">
            <v>80.5</v>
          </cell>
          <cell r="H238">
            <v>142.70000000000005</v>
          </cell>
          <cell r="I238">
            <v>95.2</v>
          </cell>
          <cell r="J238">
            <v>40.799999999999997</v>
          </cell>
          <cell r="K238">
            <v>111.7</v>
          </cell>
          <cell r="L238">
            <v>52.999999999999993</v>
          </cell>
          <cell r="M238">
            <v>24.7</v>
          </cell>
          <cell r="N238">
            <v>126.49999999999997</v>
          </cell>
        </row>
        <row r="239">
          <cell r="A239">
            <v>8240</v>
          </cell>
          <cell r="B239" t="str">
            <v>Sant Sadurní d'Anoia</v>
          </cell>
          <cell r="C239">
            <v>162</v>
          </cell>
          <cell r="D239" t="str">
            <v>Alt Penedès</v>
          </cell>
          <cell r="E239" t="str">
            <v>Sant Sadurní d'Anoia</v>
          </cell>
          <cell r="F239">
            <v>137.49999999999997</v>
          </cell>
          <cell r="G239">
            <v>179.59999999999997</v>
          </cell>
          <cell r="H239">
            <v>250.59999999999991</v>
          </cell>
          <cell r="I239">
            <v>244.09999999999997</v>
          </cell>
          <cell r="J239">
            <v>213.40000000000009</v>
          </cell>
          <cell r="K239">
            <v>276.39999999999986</v>
          </cell>
          <cell r="L239">
            <v>204.59999999999994</v>
          </cell>
          <cell r="M239">
            <v>215.20000000000002</v>
          </cell>
          <cell r="N239">
            <v>310.10000000000002</v>
          </cell>
        </row>
        <row r="240">
          <cell r="A240">
            <v>8241</v>
          </cell>
          <cell r="B240" t="str">
            <v>Sant Sadurní d'Osormort</v>
          </cell>
          <cell r="C240">
            <v>531</v>
          </cell>
          <cell r="D240" t="str">
            <v>Osona</v>
          </cell>
          <cell r="E240" t="str">
            <v>Gurb</v>
          </cell>
          <cell r="F240">
            <v>90.499999999999972</v>
          </cell>
          <cell r="G240">
            <v>92.799999999999955</v>
          </cell>
          <cell r="H240">
            <v>141.20000000000002</v>
          </cell>
          <cell r="I240">
            <v>113.50000000000003</v>
          </cell>
          <cell r="J240">
            <v>88.999999999999972</v>
          </cell>
          <cell r="K240">
            <v>157.79999999999998</v>
          </cell>
          <cell r="L240">
            <v>50.500000000000007</v>
          </cell>
          <cell r="M240">
            <v>36.9</v>
          </cell>
          <cell r="N240">
            <v>159.49999999999997</v>
          </cell>
        </row>
        <row r="241">
          <cell r="A241">
            <v>8242</v>
          </cell>
          <cell r="B241" t="str">
            <v>Marganell</v>
          </cell>
          <cell r="C241">
            <v>291</v>
          </cell>
          <cell r="D241" t="str">
            <v>Bages</v>
          </cell>
          <cell r="E241" t="str">
            <v>Artés</v>
          </cell>
          <cell r="F241">
            <v>183.40000000000006</v>
          </cell>
          <cell r="G241">
            <v>215.29999999999995</v>
          </cell>
          <cell r="H241">
            <v>278.30000000000013</v>
          </cell>
          <cell r="I241">
            <v>181.69999999999996</v>
          </cell>
          <cell r="J241">
            <v>192.89999999999984</v>
          </cell>
          <cell r="K241">
            <v>272.90000000000003</v>
          </cell>
          <cell r="L241">
            <v>160.70000000000002</v>
          </cell>
          <cell r="M241">
            <v>140.09999999999997</v>
          </cell>
          <cell r="N241">
            <v>305.80000000000007</v>
          </cell>
        </row>
        <row r="242">
          <cell r="A242">
            <v>8243</v>
          </cell>
          <cell r="B242" t="str">
            <v>Santa Cecília de Voltregà</v>
          </cell>
          <cell r="C242">
            <v>519</v>
          </cell>
          <cell r="D242" t="str">
            <v>Osona</v>
          </cell>
          <cell r="E242" t="str">
            <v>Gurb</v>
          </cell>
          <cell r="F242">
            <v>90.499999999999972</v>
          </cell>
          <cell r="G242">
            <v>92.799999999999955</v>
          </cell>
          <cell r="H242">
            <v>141.20000000000002</v>
          </cell>
          <cell r="I242">
            <v>113.50000000000003</v>
          </cell>
          <cell r="J242">
            <v>88.999999999999972</v>
          </cell>
          <cell r="K242">
            <v>157.79999999999998</v>
          </cell>
          <cell r="L242">
            <v>50.500000000000007</v>
          </cell>
          <cell r="M242">
            <v>36.9</v>
          </cell>
          <cell r="N242">
            <v>159.49999999999997</v>
          </cell>
        </row>
        <row r="243">
          <cell r="A243">
            <v>8244</v>
          </cell>
          <cell r="B243" t="str">
            <v>Santa Coloma de Cervelló</v>
          </cell>
          <cell r="C243">
            <v>73</v>
          </cell>
          <cell r="D243" t="str">
            <v>Baix Llobregat</v>
          </cell>
          <cell r="E243" t="str">
            <v>Vallirana</v>
          </cell>
          <cell r="F243">
            <v>205.90000000000009</v>
          </cell>
          <cell r="G243">
            <v>227.90000000000012</v>
          </cell>
          <cell r="H243">
            <v>319.10000000000014</v>
          </cell>
          <cell r="I243">
            <v>298.39999999999998</v>
          </cell>
          <cell r="J243">
            <v>223.70000000000007</v>
          </cell>
          <cell r="K243">
            <v>355.4</v>
          </cell>
          <cell r="L243">
            <v>279.69999999999987</v>
          </cell>
          <cell r="M243">
            <v>249.39999999999998</v>
          </cell>
          <cell r="N243">
            <v>376.20000000000005</v>
          </cell>
        </row>
        <row r="244">
          <cell r="A244">
            <v>8245</v>
          </cell>
          <cell r="B244" t="str">
            <v>Santa Coloma de Gramenet</v>
          </cell>
          <cell r="C244">
            <v>56</v>
          </cell>
          <cell r="D244" t="str">
            <v>Barcelonès</v>
          </cell>
          <cell r="E244" t="str">
            <v>Barcelona Zoo</v>
          </cell>
          <cell r="F244">
            <v>292.00000000000006</v>
          </cell>
          <cell r="G244">
            <v>371.20000000000005</v>
          </cell>
          <cell r="H244">
            <v>419.59999999999991</v>
          </cell>
          <cell r="I244">
            <v>415.60000000000008</v>
          </cell>
          <cell r="J244">
            <v>276</v>
          </cell>
          <cell r="K244">
            <v>352.9000000000002</v>
          </cell>
          <cell r="L244">
            <v>309.60000000000014</v>
          </cell>
          <cell r="M244">
            <v>279.60000000000008</v>
          </cell>
          <cell r="N244">
            <v>372.19999999999993</v>
          </cell>
        </row>
        <row r="245">
          <cell r="A245">
            <v>8246</v>
          </cell>
          <cell r="B245" t="str">
            <v>Santa Eugènia de Berga</v>
          </cell>
          <cell r="C245">
            <v>538</v>
          </cell>
          <cell r="D245" t="str">
            <v>Osona</v>
          </cell>
          <cell r="E245" t="str">
            <v>Gurb</v>
          </cell>
          <cell r="F245">
            <v>90.499999999999972</v>
          </cell>
          <cell r="G245">
            <v>92.799999999999955</v>
          </cell>
          <cell r="H245">
            <v>141.20000000000002</v>
          </cell>
          <cell r="I245">
            <v>113.50000000000003</v>
          </cell>
          <cell r="J245">
            <v>88.999999999999972</v>
          </cell>
          <cell r="K245">
            <v>157.79999999999998</v>
          </cell>
          <cell r="L245">
            <v>50.500000000000007</v>
          </cell>
          <cell r="M245">
            <v>36.9</v>
          </cell>
          <cell r="N245">
            <v>159.49999999999997</v>
          </cell>
        </row>
        <row r="246">
          <cell r="A246">
            <v>8247</v>
          </cell>
          <cell r="B246" t="str">
            <v>Santa Eulàlia de Riuprimer</v>
          </cell>
          <cell r="C246">
            <v>568</v>
          </cell>
          <cell r="D246" t="str">
            <v>Osona</v>
          </cell>
          <cell r="E246" t="str">
            <v>Muntanyola</v>
          </cell>
          <cell r="F246">
            <v>67.500000000000014</v>
          </cell>
          <cell r="G246">
            <v>83.5</v>
          </cell>
          <cell r="H246">
            <v>135.70000000000002</v>
          </cell>
          <cell r="I246">
            <v>85.700000000000017</v>
          </cell>
          <cell r="J246">
            <v>56.099999999999987</v>
          </cell>
          <cell r="K246">
            <v>141.80000000000004</v>
          </cell>
          <cell r="L246">
            <v>50.500000000000014</v>
          </cell>
          <cell r="M246">
            <v>23.400000000000002</v>
          </cell>
          <cell r="N246">
            <v>146.70000000000002</v>
          </cell>
        </row>
        <row r="247">
          <cell r="A247">
            <v>8248</v>
          </cell>
          <cell r="B247" t="str">
            <v>Santa Eulàlia de Ronçana</v>
          </cell>
          <cell r="C247">
            <v>242</v>
          </cell>
          <cell r="D247" t="str">
            <v>Vallès Oriental</v>
          </cell>
          <cell r="E247" t="str">
            <v>Caldes de Montbui</v>
          </cell>
          <cell r="F247">
            <v>234.1</v>
          </cell>
          <cell r="G247">
            <v>257.39999999999998</v>
          </cell>
          <cell r="H247">
            <v>299.3</v>
          </cell>
          <cell r="I247">
            <v>244.29999999999993</v>
          </cell>
          <cell r="J247">
            <v>168.99999999999997</v>
          </cell>
          <cell r="K247">
            <v>255.49999999999989</v>
          </cell>
          <cell r="L247">
            <v>196.09999999999997</v>
          </cell>
          <cell r="M247">
            <v>189.7</v>
          </cell>
          <cell r="N247">
            <v>280.40000000000003</v>
          </cell>
        </row>
        <row r="248">
          <cell r="A248">
            <v>8249</v>
          </cell>
          <cell r="B248" t="str">
            <v>Santa Fe del Penedès</v>
          </cell>
          <cell r="C248">
            <v>240</v>
          </cell>
          <cell r="D248" t="str">
            <v>Alt Penedès</v>
          </cell>
          <cell r="E248" t="str">
            <v>La Granada</v>
          </cell>
          <cell r="F248">
            <v>137.69999999999999</v>
          </cell>
          <cell r="G248">
            <v>190.2999999999999</v>
          </cell>
          <cell r="H248">
            <v>260.60000000000008</v>
          </cell>
          <cell r="I248">
            <v>205.70000000000007</v>
          </cell>
          <cell r="J248">
            <v>137.30000000000004</v>
          </cell>
          <cell r="K248">
            <v>206.6</v>
          </cell>
          <cell r="L248">
            <v>156.79999999999995</v>
          </cell>
          <cell r="M248">
            <v>157.30000000000004</v>
          </cell>
          <cell r="N248">
            <v>246.89999999999998</v>
          </cell>
        </row>
        <row r="249">
          <cell r="A249">
            <v>8250</v>
          </cell>
          <cell r="B249" t="str">
            <v>Santa Margarida de Montbui</v>
          </cell>
          <cell r="C249">
            <v>316</v>
          </cell>
          <cell r="D249" t="str">
            <v>Anoia</v>
          </cell>
          <cell r="E249" t="str">
            <v>Òdena</v>
          </cell>
          <cell r="F249">
            <v>149.70000000000002</v>
          </cell>
          <cell r="G249">
            <v>201.59999999999994</v>
          </cell>
          <cell r="H249">
            <v>212.6</v>
          </cell>
          <cell r="I249">
            <v>165.20000000000002</v>
          </cell>
          <cell r="J249">
            <v>149.10000000000002</v>
          </cell>
          <cell r="K249">
            <v>217.9</v>
          </cell>
          <cell r="L249">
            <v>135.49999999999997</v>
          </cell>
          <cell r="M249">
            <v>138.10000000000002</v>
          </cell>
          <cell r="N249">
            <v>257.39999999999998</v>
          </cell>
        </row>
        <row r="250">
          <cell r="A250">
            <v>8251</v>
          </cell>
          <cell r="B250" t="str">
            <v>Santa Margarida i els Monjos</v>
          </cell>
          <cell r="C250">
            <v>161</v>
          </cell>
          <cell r="D250" t="str">
            <v>Alt Penedès</v>
          </cell>
          <cell r="E250" t="str">
            <v>La Granada</v>
          </cell>
          <cell r="F250">
            <v>137.69999999999999</v>
          </cell>
          <cell r="G250">
            <v>190.2999999999999</v>
          </cell>
          <cell r="H250">
            <v>260.60000000000008</v>
          </cell>
          <cell r="I250">
            <v>205.70000000000007</v>
          </cell>
          <cell r="J250">
            <v>137.30000000000004</v>
          </cell>
          <cell r="K250">
            <v>206.6</v>
          </cell>
          <cell r="L250">
            <v>156.79999999999995</v>
          </cell>
          <cell r="M250">
            <v>157.30000000000004</v>
          </cell>
          <cell r="N250">
            <v>246.89999999999998</v>
          </cell>
        </row>
        <row r="251">
          <cell r="A251">
            <v>8252</v>
          </cell>
          <cell r="B251" t="str">
            <v>Barberà del Vallès</v>
          </cell>
          <cell r="C251">
            <v>146</v>
          </cell>
          <cell r="D251" t="str">
            <v>Vallès Occidental</v>
          </cell>
          <cell r="E251" t="str">
            <v>Cerdanyola del Vallès</v>
          </cell>
          <cell r="F251">
            <v>189.90000000000003</v>
          </cell>
          <cell r="G251">
            <v>249.90000000000003</v>
          </cell>
          <cell r="H251">
            <v>309.00000000000011</v>
          </cell>
          <cell r="I251">
            <v>262.99999999999994</v>
          </cell>
          <cell r="J251">
            <v>198.19999999999993</v>
          </cell>
          <cell r="K251">
            <v>285.30000000000007</v>
          </cell>
          <cell r="L251">
            <v>216.39999999999992</v>
          </cell>
          <cell r="M251">
            <v>150.6</v>
          </cell>
          <cell r="N251">
            <v>296.59999999999991</v>
          </cell>
        </row>
        <row r="252">
          <cell r="A252">
            <v>8253</v>
          </cell>
          <cell r="B252" t="str">
            <v>Santa Maria de Besora</v>
          </cell>
          <cell r="C252">
            <v>866</v>
          </cell>
          <cell r="D252" t="str">
            <v>Osona</v>
          </cell>
          <cell r="E252" t="str">
            <v>Montesquiu</v>
          </cell>
          <cell r="F252">
            <v>76.300000000000011</v>
          </cell>
          <cell r="G252">
            <v>50.900000000000006</v>
          </cell>
          <cell r="H252">
            <v>79.5</v>
          </cell>
          <cell r="I252">
            <v>70.099999999999966</v>
          </cell>
          <cell r="J252">
            <v>40.6</v>
          </cell>
          <cell r="K252">
            <v>141.90000000000003</v>
          </cell>
          <cell r="L252">
            <v>32.299999999999997</v>
          </cell>
          <cell r="M252">
            <v>20.700000000000003</v>
          </cell>
          <cell r="N252">
            <v>145.4</v>
          </cell>
        </row>
        <row r="253">
          <cell r="A253">
            <v>8254</v>
          </cell>
          <cell r="B253" t="str">
            <v>Santa Maria de Corcó</v>
          </cell>
          <cell r="C253">
            <v>693</v>
          </cell>
          <cell r="D253" t="str">
            <v>Osona</v>
          </cell>
          <cell r="E253" t="str">
            <v>Orís</v>
          </cell>
          <cell r="F253">
            <v>64.900000000000006</v>
          </cell>
          <cell r="G253">
            <v>58.499999999999993</v>
          </cell>
          <cell r="H253">
            <v>99.800000000000011</v>
          </cell>
          <cell r="I253">
            <v>90.000000000000028</v>
          </cell>
          <cell r="J253">
            <v>59.100000000000009</v>
          </cell>
          <cell r="K253">
            <v>159.50000000000006</v>
          </cell>
          <cell r="L253">
            <v>53.000000000000014</v>
          </cell>
          <cell r="M253">
            <v>33.400000000000006</v>
          </cell>
          <cell r="N253">
            <v>165.2</v>
          </cell>
        </row>
        <row r="254">
          <cell r="A254">
            <v>8255</v>
          </cell>
          <cell r="B254" t="str">
            <v>Santa Maria de Merlès</v>
          </cell>
          <cell r="C254">
            <v>532</v>
          </cell>
          <cell r="D254" t="str">
            <v>Berguedà</v>
          </cell>
          <cell r="E254" t="str">
            <v>Guardiola de Berguedà</v>
          </cell>
          <cell r="F254">
            <v>59.7</v>
          </cell>
          <cell r="G254">
            <v>60.39999999999997</v>
          </cell>
          <cell r="H254">
            <v>63.19999999999996</v>
          </cell>
          <cell r="I254">
            <v>30.20000000000001</v>
          </cell>
          <cell r="J254">
            <v>18.7</v>
          </cell>
          <cell r="K254">
            <v>83</v>
          </cell>
          <cell r="L254">
            <v>5.6999999999999957</v>
          </cell>
          <cell r="M254">
            <v>4.8000000000000007</v>
          </cell>
          <cell r="N254">
            <v>78.5</v>
          </cell>
        </row>
        <row r="255">
          <cell r="A255">
            <v>8256</v>
          </cell>
          <cell r="B255" t="str">
            <v>Santa Maria de Martorelles</v>
          </cell>
          <cell r="C255">
            <v>181</v>
          </cell>
          <cell r="D255" t="str">
            <v>Vallès Oriental</v>
          </cell>
          <cell r="E255" t="str">
            <v>Vilanova del Vallès</v>
          </cell>
          <cell r="F255">
            <v>134.10000000000002</v>
          </cell>
          <cell r="G255">
            <v>178.50000000000006</v>
          </cell>
          <cell r="H255">
            <v>226.20000000000002</v>
          </cell>
          <cell r="I255">
            <v>185.7</v>
          </cell>
          <cell r="J255">
            <v>116</v>
          </cell>
          <cell r="K255">
            <v>197.6999999999999</v>
          </cell>
          <cell r="L255">
            <v>133.19999999999999</v>
          </cell>
          <cell r="M255">
            <v>96.2</v>
          </cell>
          <cell r="N255">
            <v>213.19999999999993</v>
          </cell>
        </row>
        <row r="256">
          <cell r="A256">
            <v>8257</v>
          </cell>
          <cell r="B256" t="str">
            <v>Santa Maria de Miralles</v>
          </cell>
          <cell r="C256">
            <v>543</v>
          </cell>
          <cell r="D256" t="str">
            <v>Anoia</v>
          </cell>
          <cell r="E256" t="str">
            <v>Òdena</v>
          </cell>
          <cell r="F256">
            <v>149.70000000000002</v>
          </cell>
          <cell r="G256">
            <v>201.59999999999994</v>
          </cell>
          <cell r="H256">
            <v>212.6</v>
          </cell>
          <cell r="I256">
            <v>165.20000000000002</v>
          </cell>
          <cell r="J256">
            <v>149.10000000000002</v>
          </cell>
          <cell r="K256">
            <v>217.9</v>
          </cell>
          <cell r="L256">
            <v>135.49999999999997</v>
          </cell>
          <cell r="M256">
            <v>138.10000000000002</v>
          </cell>
          <cell r="N256">
            <v>257.39999999999998</v>
          </cell>
        </row>
        <row r="257">
          <cell r="A257">
            <v>8258</v>
          </cell>
          <cell r="B257" t="str">
            <v>Santa Maria d'Oló</v>
          </cell>
          <cell r="C257">
            <v>542</v>
          </cell>
          <cell r="D257" t="str">
            <v>Bages</v>
          </cell>
          <cell r="E257" t="str">
            <v>Castellnou del Bages</v>
          </cell>
          <cell r="F257">
            <v>107.30000000000001</v>
          </cell>
          <cell r="G257">
            <v>139.89999999999998</v>
          </cell>
          <cell r="H257">
            <v>227.9</v>
          </cell>
          <cell r="I257">
            <v>160.70000000000002</v>
          </cell>
          <cell r="J257">
            <v>147.1</v>
          </cell>
          <cell r="K257">
            <v>246.00000000000006</v>
          </cell>
          <cell r="L257">
            <v>146.5</v>
          </cell>
          <cell r="M257">
            <v>121.80000000000004</v>
          </cell>
          <cell r="N257">
            <v>263.30000000000013</v>
          </cell>
        </row>
        <row r="258">
          <cell r="A258">
            <v>8259</v>
          </cell>
          <cell r="B258" t="str">
            <v>Santa Maria de Palautordera</v>
          </cell>
          <cell r="C258">
            <v>208</v>
          </cell>
          <cell r="D258" t="str">
            <v>Vallès Oriental</v>
          </cell>
          <cell r="E258" t="str">
            <v>Vilanova del Vallès</v>
          </cell>
          <cell r="F258">
            <v>134.10000000000002</v>
          </cell>
          <cell r="G258">
            <v>178.50000000000006</v>
          </cell>
          <cell r="H258">
            <v>226.20000000000002</v>
          </cell>
          <cell r="I258">
            <v>185.7</v>
          </cell>
          <cell r="J258">
            <v>116</v>
          </cell>
          <cell r="K258">
            <v>197.6999999999999</v>
          </cell>
          <cell r="L258">
            <v>133.19999999999999</v>
          </cell>
          <cell r="M258">
            <v>96.2</v>
          </cell>
          <cell r="N258">
            <v>213.19999999999993</v>
          </cell>
        </row>
        <row r="259">
          <cell r="A259">
            <v>8260</v>
          </cell>
          <cell r="B259" t="str">
            <v>Santa Perpètua de Mogoda</v>
          </cell>
          <cell r="C259">
            <v>74</v>
          </cell>
          <cell r="D259" t="str">
            <v>Vallès Occidental</v>
          </cell>
          <cell r="E259" t="str">
            <v>Cerdanyola del Vallès</v>
          </cell>
          <cell r="F259">
            <v>189.90000000000003</v>
          </cell>
          <cell r="G259">
            <v>249.90000000000003</v>
          </cell>
          <cell r="H259">
            <v>309.00000000000011</v>
          </cell>
          <cell r="I259">
            <v>262.99999999999994</v>
          </cell>
          <cell r="J259">
            <v>198.19999999999993</v>
          </cell>
          <cell r="K259">
            <v>285.30000000000007</v>
          </cell>
          <cell r="L259">
            <v>216.39999999999992</v>
          </cell>
          <cell r="M259">
            <v>150.6</v>
          </cell>
          <cell r="N259">
            <v>296.59999999999991</v>
          </cell>
        </row>
        <row r="260">
          <cell r="A260">
            <v>8261</v>
          </cell>
          <cell r="B260" t="str">
            <v>Santa Susanna</v>
          </cell>
          <cell r="C260">
            <v>10</v>
          </cell>
          <cell r="D260" t="str">
            <v>Maresme</v>
          </cell>
          <cell r="E260" t="str">
            <v>Malgrat de Mar</v>
          </cell>
          <cell r="F260">
            <v>136.79999999999995</v>
          </cell>
          <cell r="G260">
            <v>193.8</v>
          </cell>
          <cell r="H260">
            <v>269.20000000000005</v>
          </cell>
          <cell r="I260">
            <v>224.2</v>
          </cell>
          <cell r="J260">
            <v>178.00000000000003</v>
          </cell>
          <cell r="K260">
            <v>226.99999999999997</v>
          </cell>
          <cell r="L260">
            <v>195.10000000000002</v>
          </cell>
          <cell r="M260">
            <v>164.4</v>
          </cell>
          <cell r="N260">
            <v>250.6999999999999</v>
          </cell>
        </row>
        <row r="261">
          <cell r="A261">
            <v>8262</v>
          </cell>
          <cell r="B261" t="str">
            <v>Sant Vicenç de Castellet</v>
          </cell>
          <cell r="C261">
            <v>176</v>
          </cell>
          <cell r="D261" t="str">
            <v>Bages</v>
          </cell>
          <cell r="E261" t="str">
            <v>el Pont de Vilomara</v>
          </cell>
          <cell r="F261">
            <v>179.9499999999999</v>
          </cell>
          <cell r="G261">
            <v>234.60000000000005</v>
          </cell>
          <cell r="H261">
            <v>291.90000000000003</v>
          </cell>
          <cell r="I261">
            <v>220.1</v>
          </cell>
          <cell r="J261">
            <v>216.70000000000005</v>
          </cell>
          <cell r="K261">
            <v>305.39999999999998</v>
          </cell>
          <cell r="L261">
            <v>211.09999999999997</v>
          </cell>
          <cell r="M261">
            <v>209</v>
          </cell>
          <cell r="N261">
            <v>332.6</v>
          </cell>
        </row>
        <row r="262">
          <cell r="A262">
            <v>8263</v>
          </cell>
          <cell r="B262" t="str">
            <v>Sant Vicenç dels Horts</v>
          </cell>
          <cell r="C262">
            <v>22</v>
          </cell>
          <cell r="D262" t="str">
            <v>Baix Llobregat</v>
          </cell>
          <cell r="E262" t="str">
            <v>Vallirana</v>
          </cell>
          <cell r="F262">
            <v>205.90000000000009</v>
          </cell>
          <cell r="G262">
            <v>227.90000000000012</v>
          </cell>
          <cell r="H262">
            <v>319.10000000000014</v>
          </cell>
          <cell r="I262">
            <v>298.39999999999998</v>
          </cell>
          <cell r="J262">
            <v>223.70000000000007</v>
          </cell>
          <cell r="K262">
            <v>355.4</v>
          </cell>
          <cell r="L262">
            <v>279.69999999999987</v>
          </cell>
          <cell r="M262">
            <v>249.39999999999998</v>
          </cell>
          <cell r="N262">
            <v>376.20000000000005</v>
          </cell>
        </row>
        <row r="263">
          <cell r="A263">
            <v>8264</v>
          </cell>
          <cell r="B263" t="str">
            <v>Sant Vicenç de Montalt</v>
          </cell>
          <cell r="C263">
            <v>143</v>
          </cell>
          <cell r="D263" t="str">
            <v>Maresme</v>
          </cell>
          <cell r="E263" t="str">
            <v>Vilassar de Mar</v>
          </cell>
          <cell r="F263">
            <v>243.40000000000003</v>
          </cell>
          <cell r="G263">
            <v>268.60000000000002</v>
          </cell>
          <cell r="H263">
            <v>329.99999999999994</v>
          </cell>
          <cell r="I263">
            <v>302.79999999999995</v>
          </cell>
          <cell r="J263">
            <v>279.0999999999998</v>
          </cell>
          <cell r="K263">
            <v>331.59999999999997</v>
          </cell>
          <cell r="L263">
            <v>269.80000000000013</v>
          </cell>
          <cell r="M263">
            <v>239.1</v>
          </cell>
          <cell r="N263">
            <v>301.09999999999985</v>
          </cell>
        </row>
        <row r="264">
          <cell r="A264">
            <v>8265</v>
          </cell>
          <cell r="B264" t="str">
            <v>Sant Vicenç de Torelló</v>
          </cell>
          <cell r="C264">
            <v>555</v>
          </cell>
          <cell r="D264" t="str">
            <v>Osona</v>
          </cell>
          <cell r="E264" t="str">
            <v>Gurb</v>
          </cell>
          <cell r="F264">
            <v>90.499999999999972</v>
          </cell>
          <cell r="G264">
            <v>92.799999999999955</v>
          </cell>
          <cell r="H264">
            <v>141.20000000000002</v>
          </cell>
          <cell r="I264">
            <v>113.50000000000003</v>
          </cell>
          <cell r="J264">
            <v>88.999999999999972</v>
          </cell>
          <cell r="K264">
            <v>157.79999999999998</v>
          </cell>
          <cell r="L264">
            <v>50.500000000000007</v>
          </cell>
          <cell r="M264">
            <v>36.9</v>
          </cell>
          <cell r="N264">
            <v>159.49999999999997</v>
          </cell>
        </row>
        <row r="265">
          <cell r="A265">
            <v>8266</v>
          </cell>
          <cell r="B265" t="str">
            <v>Cerdanyola del Vallès</v>
          </cell>
          <cell r="C265">
            <v>82</v>
          </cell>
          <cell r="D265" t="str">
            <v>Vallès Occidental</v>
          </cell>
          <cell r="E265" t="str">
            <v>Cerdanyola del Vallès</v>
          </cell>
          <cell r="F265">
            <v>189.90000000000003</v>
          </cell>
          <cell r="G265">
            <v>249.90000000000003</v>
          </cell>
          <cell r="H265">
            <v>309.00000000000011</v>
          </cell>
          <cell r="I265">
            <v>262.99999999999994</v>
          </cell>
          <cell r="J265">
            <v>198.19999999999993</v>
          </cell>
          <cell r="K265">
            <v>285.30000000000007</v>
          </cell>
          <cell r="L265">
            <v>216.39999999999992</v>
          </cell>
          <cell r="M265">
            <v>150.6</v>
          </cell>
          <cell r="N265">
            <v>296.59999999999991</v>
          </cell>
        </row>
        <row r="266">
          <cell r="A266">
            <v>8267</v>
          </cell>
          <cell r="B266" t="str">
            <v>Sentmenat</v>
          </cell>
          <cell r="C266">
            <v>207</v>
          </cell>
          <cell r="D266" t="str">
            <v>Vallès Occidental</v>
          </cell>
          <cell r="E266" t="str">
            <v>Caldes de Montbui</v>
          </cell>
          <cell r="F266">
            <v>234.1</v>
          </cell>
          <cell r="G266">
            <v>257.39999999999998</v>
          </cell>
          <cell r="H266">
            <v>299.3</v>
          </cell>
          <cell r="I266">
            <v>244.29999999999993</v>
          </cell>
          <cell r="J266">
            <v>168.99999999999997</v>
          </cell>
          <cell r="K266">
            <v>255.49999999999989</v>
          </cell>
          <cell r="L266">
            <v>196.09999999999997</v>
          </cell>
          <cell r="M266">
            <v>189.7</v>
          </cell>
          <cell r="N266">
            <v>280.40000000000003</v>
          </cell>
        </row>
        <row r="267">
          <cell r="A267">
            <v>8268</v>
          </cell>
          <cell r="B267" t="str">
            <v>Cercs</v>
          </cell>
          <cell r="C267">
            <v>650</v>
          </cell>
          <cell r="D267" t="str">
            <v>Berguedà</v>
          </cell>
          <cell r="E267" t="str">
            <v>Guardiola de Berguedà</v>
          </cell>
          <cell r="F267">
            <v>59.7</v>
          </cell>
          <cell r="G267">
            <v>60.39999999999997</v>
          </cell>
          <cell r="H267">
            <v>63.19999999999996</v>
          </cell>
          <cell r="I267">
            <v>30.20000000000001</v>
          </cell>
          <cell r="J267">
            <v>18.7</v>
          </cell>
          <cell r="K267">
            <v>83</v>
          </cell>
          <cell r="L267">
            <v>5.6999999999999957</v>
          </cell>
          <cell r="M267">
            <v>4.8000000000000007</v>
          </cell>
          <cell r="N267">
            <v>78.5</v>
          </cell>
        </row>
        <row r="268">
          <cell r="A268">
            <v>8269</v>
          </cell>
          <cell r="B268" t="str">
            <v>Seva</v>
          </cell>
          <cell r="C268">
            <v>663</v>
          </cell>
          <cell r="D268" t="str">
            <v>Osona</v>
          </cell>
          <cell r="E268" t="str">
            <v>Gurb</v>
          </cell>
          <cell r="F268">
            <v>90.499999999999972</v>
          </cell>
          <cell r="G268">
            <v>92.799999999999955</v>
          </cell>
          <cell r="H268">
            <v>141.20000000000002</v>
          </cell>
          <cell r="I268">
            <v>113.50000000000003</v>
          </cell>
          <cell r="J268">
            <v>88.999999999999972</v>
          </cell>
          <cell r="K268">
            <v>157.79999999999998</v>
          </cell>
          <cell r="L268">
            <v>50.500000000000007</v>
          </cell>
          <cell r="M268">
            <v>36.9</v>
          </cell>
          <cell r="N268">
            <v>159.49999999999997</v>
          </cell>
        </row>
        <row r="269">
          <cell r="A269">
            <v>8270</v>
          </cell>
          <cell r="B269" t="str">
            <v>Sitges</v>
          </cell>
          <cell r="C269">
            <v>10</v>
          </cell>
          <cell r="D269" t="str">
            <v>Garraf</v>
          </cell>
          <cell r="E269" t="str">
            <v>PN Garraf (St. Pere de R.)</v>
          </cell>
          <cell r="F269">
            <v>191.09999999999997</v>
          </cell>
          <cell r="G269">
            <v>239.09999999999988</v>
          </cell>
          <cell r="H269">
            <v>334.10000000000008</v>
          </cell>
          <cell r="I269">
            <v>257.10000000000002</v>
          </cell>
          <cell r="J269">
            <v>254.2999999999999</v>
          </cell>
          <cell r="K269">
            <v>309.50000000000017</v>
          </cell>
          <cell r="L269">
            <v>251.50000000000006</v>
          </cell>
          <cell r="M269">
            <v>212.59999999999991</v>
          </cell>
          <cell r="N269">
            <v>296.3</v>
          </cell>
        </row>
        <row r="270">
          <cell r="A270">
            <v>8271</v>
          </cell>
          <cell r="B270" t="str">
            <v>Sobremunt</v>
          </cell>
          <cell r="C270">
            <v>881</v>
          </cell>
          <cell r="D270" t="str">
            <v>Osona</v>
          </cell>
          <cell r="E270" t="str">
            <v>Perafita</v>
          </cell>
          <cell r="F270">
            <v>59.099999999999994</v>
          </cell>
          <cell r="G270">
            <v>61.8</v>
          </cell>
          <cell r="H270">
            <v>94.399999999999991</v>
          </cell>
          <cell r="I270">
            <v>63.7</v>
          </cell>
          <cell r="J270">
            <v>45.800000000000011</v>
          </cell>
          <cell r="K270">
            <v>130.70000000000002</v>
          </cell>
          <cell r="L270">
            <v>36.4</v>
          </cell>
          <cell r="M270">
            <v>20.500000000000004</v>
          </cell>
          <cell r="N270">
            <v>130.19999999999996</v>
          </cell>
        </row>
        <row r="271">
          <cell r="A271">
            <v>8272</v>
          </cell>
          <cell r="B271" t="str">
            <v>Sora</v>
          </cell>
          <cell r="C271">
            <v>716</v>
          </cell>
          <cell r="D271" t="str">
            <v>Osona</v>
          </cell>
          <cell r="E271" t="str">
            <v>Perafita</v>
          </cell>
          <cell r="F271">
            <v>59.099999999999994</v>
          </cell>
          <cell r="G271">
            <v>61.8</v>
          </cell>
          <cell r="H271">
            <v>94.399999999999991</v>
          </cell>
          <cell r="I271">
            <v>63.7</v>
          </cell>
          <cell r="J271">
            <v>45.800000000000011</v>
          </cell>
          <cell r="K271">
            <v>130.70000000000002</v>
          </cell>
          <cell r="L271">
            <v>36.4</v>
          </cell>
          <cell r="M271">
            <v>20.500000000000004</v>
          </cell>
          <cell r="N271">
            <v>130.19999999999996</v>
          </cell>
        </row>
        <row r="272">
          <cell r="A272">
            <v>8273</v>
          </cell>
          <cell r="B272" t="str">
            <v>Subirats</v>
          </cell>
          <cell r="C272">
            <v>243</v>
          </cell>
          <cell r="D272" t="str">
            <v>Alt Penedès</v>
          </cell>
          <cell r="E272" t="str">
            <v>Sant Sadurní d'Anoia</v>
          </cell>
          <cell r="F272">
            <v>137.49999999999997</v>
          </cell>
          <cell r="G272">
            <v>179.59999999999997</v>
          </cell>
          <cell r="H272">
            <v>250.59999999999991</v>
          </cell>
          <cell r="I272">
            <v>244.09999999999997</v>
          </cell>
          <cell r="J272">
            <v>213.40000000000009</v>
          </cell>
          <cell r="K272">
            <v>276.39999999999986</v>
          </cell>
          <cell r="L272">
            <v>204.59999999999994</v>
          </cell>
          <cell r="M272">
            <v>215.20000000000002</v>
          </cell>
          <cell r="N272">
            <v>310.10000000000002</v>
          </cell>
        </row>
        <row r="273">
          <cell r="A273">
            <v>8274</v>
          </cell>
          <cell r="B273" t="str">
            <v>Súria</v>
          </cell>
          <cell r="C273">
            <v>326</v>
          </cell>
          <cell r="D273" t="str">
            <v>Bages</v>
          </cell>
          <cell r="E273" t="str">
            <v>Castellnou del Bages</v>
          </cell>
          <cell r="F273">
            <v>107.30000000000001</v>
          </cell>
          <cell r="G273">
            <v>139.89999999999998</v>
          </cell>
          <cell r="H273">
            <v>227.9</v>
          </cell>
          <cell r="I273">
            <v>160.70000000000002</v>
          </cell>
          <cell r="J273">
            <v>147.1</v>
          </cell>
          <cell r="K273">
            <v>246.00000000000006</v>
          </cell>
          <cell r="L273">
            <v>146.5</v>
          </cell>
          <cell r="M273">
            <v>121.80000000000004</v>
          </cell>
          <cell r="N273">
            <v>263.30000000000013</v>
          </cell>
        </row>
        <row r="274">
          <cell r="A274">
            <v>8275</v>
          </cell>
          <cell r="B274" t="str">
            <v>Tavèrnoles</v>
          </cell>
          <cell r="C274">
            <v>537</v>
          </cell>
          <cell r="D274" t="str">
            <v>Osona</v>
          </cell>
          <cell r="E274" t="str">
            <v>Gurb</v>
          </cell>
          <cell r="F274">
            <v>90.499999999999972</v>
          </cell>
          <cell r="G274">
            <v>92.799999999999955</v>
          </cell>
          <cell r="H274">
            <v>141.20000000000002</v>
          </cell>
          <cell r="I274">
            <v>113.50000000000003</v>
          </cell>
          <cell r="J274">
            <v>88.999999999999972</v>
          </cell>
          <cell r="K274">
            <v>157.79999999999998</v>
          </cell>
          <cell r="L274">
            <v>50.500000000000007</v>
          </cell>
          <cell r="M274">
            <v>36.9</v>
          </cell>
          <cell r="N274">
            <v>159.49999999999997</v>
          </cell>
        </row>
        <row r="275">
          <cell r="A275">
            <v>8276</v>
          </cell>
          <cell r="B275" t="str">
            <v>Tagamanent</v>
          </cell>
          <cell r="C275">
            <v>354</v>
          </cell>
          <cell r="D275" t="str">
            <v>Vallès Oriental</v>
          </cell>
          <cell r="E275" t="str">
            <v>Vilanova del Vallès</v>
          </cell>
          <cell r="F275">
            <v>134.10000000000002</v>
          </cell>
          <cell r="G275">
            <v>178.50000000000006</v>
          </cell>
          <cell r="H275">
            <v>226.20000000000002</v>
          </cell>
          <cell r="I275">
            <v>185.7</v>
          </cell>
          <cell r="J275">
            <v>116</v>
          </cell>
          <cell r="K275">
            <v>197.6999999999999</v>
          </cell>
          <cell r="L275">
            <v>133.19999999999999</v>
          </cell>
          <cell r="M275">
            <v>96.2</v>
          </cell>
          <cell r="N275">
            <v>213.19999999999993</v>
          </cell>
        </row>
        <row r="276">
          <cell r="A276">
            <v>8277</v>
          </cell>
          <cell r="B276" t="str">
            <v>Talamanca</v>
          </cell>
          <cell r="C276">
            <v>552</v>
          </cell>
          <cell r="D276" t="str">
            <v>Bages</v>
          </cell>
          <cell r="E276" t="str">
            <v>Artés</v>
          </cell>
          <cell r="F276">
            <v>183.40000000000006</v>
          </cell>
          <cell r="G276">
            <v>215.29999999999995</v>
          </cell>
          <cell r="H276">
            <v>278.30000000000013</v>
          </cell>
          <cell r="I276">
            <v>181.69999999999996</v>
          </cell>
          <cell r="J276">
            <v>192.89999999999984</v>
          </cell>
          <cell r="K276">
            <v>272.90000000000003</v>
          </cell>
          <cell r="L276">
            <v>160.70000000000002</v>
          </cell>
          <cell r="M276">
            <v>140.09999999999997</v>
          </cell>
          <cell r="N276">
            <v>305.80000000000007</v>
          </cell>
        </row>
        <row r="277">
          <cell r="A277">
            <v>8278</v>
          </cell>
          <cell r="B277" t="str">
            <v>Taradell</v>
          </cell>
          <cell r="C277">
            <v>623</v>
          </cell>
          <cell r="D277" t="str">
            <v>Osona</v>
          </cell>
          <cell r="E277" t="str">
            <v>Gurb</v>
          </cell>
          <cell r="F277">
            <v>90.499999999999972</v>
          </cell>
          <cell r="G277">
            <v>92.799999999999955</v>
          </cell>
          <cell r="H277">
            <v>141.20000000000002</v>
          </cell>
          <cell r="I277">
            <v>113.50000000000003</v>
          </cell>
          <cell r="J277">
            <v>88.999999999999972</v>
          </cell>
          <cell r="K277">
            <v>157.79999999999998</v>
          </cell>
          <cell r="L277">
            <v>50.500000000000007</v>
          </cell>
          <cell r="M277">
            <v>36.9</v>
          </cell>
          <cell r="N277">
            <v>159.49999999999997</v>
          </cell>
        </row>
        <row r="278">
          <cell r="A278">
            <v>8279</v>
          </cell>
          <cell r="B278" t="str">
            <v>Terrassa</v>
          </cell>
          <cell r="C278">
            <v>277</v>
          </cell>
          <cell r="D278" t="str">
            <v>Vallès Occidental</v>
          </cell>
          <cell r="E278" t="str">
            <v>Cerdanyola del Vallès</v>
          </cell>
          <cell r="F278">
            <v>189.90000000000003</v>
          </cell>
          <cell r="G278">
            <v>249.90000000000003</v>
          </cell>
          <cell r="H278">
            <v>309.00000000000011</v>
          </cell>
          <cell r="I278">
            <v>262.99999999999994</v>
          </cell>
          <cell r="J278">
            <v>198.19999999999993</v>
          </cell>
          <cell r="K278">
            <v>285.30000000000007</v>
          </cell>
          <cell r="L278">
            <v>216.39999999999992</v>
          </cell>
          <cell r="M278">
            <v>150.6</v>
          </cell>
          <cell r="N278">
            <v>296.59999999999991</v>
          </cell>
        </row>
        <row r="279">
          <cell r="A279">
            <v>8280</v>
          </cell>
          <cell r="B279" t="str">
            <v>Tavertet</v>
          </cell>
          <cell r="C279">
            <v>869</v>
          </cell>
          <cell r="D279" t="str">
            <v>Osona</v>
          </cell>
          <cell r="E279" t="str">
            <v>Gurb</v>
          </cell>
          <cell r="F279">
            <v>90.499999999999972</v>
          </cell>
          <cell r="G279">
            <v>92.799999999999955</v>
          </cell>
          <cell r="H279">
            <v>141.20000000000002</v>
          </cell>
          <cell r="I279">
            <v>113.50000000000003</v>
          </cell>
          <cell r="J279">
            <v>88.999999999999972</v>
          </cell>
          <cell r="K279">
            <v>157.79999999999998</v>
          </cell>
          <cell r="L279">
            <v>50.500000000000007</v>
          </cell>
          <cell r="M279">
            <v>36.9</v>
          </cell>
          <cell r="N279">
            <v>159.49999999999997</v>
          </cell>
        </row>
        <row r="280">
          <cell r="A280">
            <v>8281</v>
          </cell>
          <cell r="B280" t="str">
            <v>Teià</v>
          </cell>
          <cell r="C280">
            <v>128</v>
          </cell>
          <cell r="D280" t="str">
            <v>Maresme</v>
          </cell>
          <cell r="E280" t="str">
            <v>Vilassar de Mar</v>
          </cell>
          <cell r="F280">
            <v>243.40000000000003</v>
          </cell>
          <cell r="G280">
            <v>268.60000000000002</v>
          </cell>
          <cell r="H280">
            <v>329.99999999999994</v>
          </cell>
          <cell r="I280">
            <v>302.79999999999995</v>
          </cell>
          <cell r="J280">
            <v>279.0999999999998</v>
          </cell>
          <cell r="K280">
            <v>331.59999999999997</v>
          </cell>
          <cell r="L280">
            <v>269.80000000000013</v>
          </cell>
          <cell r="M280">
            <v>239.1</v>
          </cell>
          <cell r="N280">
            <v>301.09999999999985</v>
          </cell>
        </row>
        <row r="281">
          <cell r="A281">
            <v>8282</v>
          </cell>
          <cell r="B281" t="str">
            <v>Tiana</v>
          </cell>
          <cell r="C281">
            <v>136</v>
          </cell>
          <cell r="D281" t="str">
            <v>Maresme</v>
          </cell>
          <cell r="E281" t="str">
            <v>Vilassar de Mar</v>
          </cell>
          <cell r="F281">
            <v>243.40000000000003</v>
          </cell>
          <cell r="G281">
            <v>268.60000000000002</v>
          </cell>
          <cell r="H281">
            <v>329.99999999999994</v>
          </cell>
          <cell r="I281">
            <v>302.79999999999995</v>
          </cell>
          <cell r="J281">
            <v>279.0999999999998</v>
          </cell>
          <cell r="K281">
            <v>331.59999999999997</v>
          </cell>
          <cell r="L281">
            <v>269.80000000000013</v>
          </cell>
          <cell r="M281">
            <v>239.1</v>
          </cell>
          <cell r="N281">
            <v>301.09999999999985</v>
          </cell>
        </row>
        <row r="282">
          <cell r="A282">
            <v>8283</v>
          </cell>
          <cell r="B282" t="str">
            <v>Tona</v>
          </cell>
          <cell r="C282">
            <v>596</v>
          </cell>
          <cell r="D282" t="str">
            <v>Osona</v>
          </cell>
          <cell r="E282" t="str">
            <v>Gurb</v>
          </cell>
          <cell r="F282">
            <v>90.499999999999972</v>
          </cell>
          <cell r="G282">
            <v>92.799999999999955</v>
          </cell>
          <cell r="H282">
            <v>141.20000000000002</v>
          </cell>
          <cell r="I282">
            <v>113.50000000000003</v>
          </cell>
          <cell r="J282">
            <v>88.999999999999972</v>
          </cell>
          <cell r="K282">
            <v>157.79999999999998</v>
          </cell>
          <cell r="L282">
            <v>50.500000000000007</v>
          </cell>
          <cell r="M282">
            <v>36.9</v>
          </cell>
          <cell r="N282">
            <v>159.49999999999997</v>
          </cell>
        </row>
        <row r="283">
          <cell r="A283">
            <v>8284</v>
          </cell>
          <cell r="B283" t="str">
            <v>Tordera</v>
          </cell>
          <cell r="C283">
            <v>34</v>
          </cell>
          <cell r="D283" t="str">
            <v>Maresme</v>
          </cell>
          <cell r="E283" t="str">
            <v>Malgrat de Mar</v>
          </cell>
          <cell r="F283">
            <v>136.79999999999995</v>
          </cell>
          <cell r="G283">
            <v>193.8</v>
          </cell>
          <cell r="H283">
            <v>269.20000000000005</v>
          </cell>
          <cell r="I283">
            <v>224.2</v>
          </cell>
          <cell r="J283">
            <v>178.00000000000003</v>
          </cell>
          <cell r="K283">
            <v>226.99999999999997</v>
          </cell>
          <cell r="L283">
            <v>195.10000000000002</v>
          </cell>
          <cell r="M283">
            <v>164.4</v>
          </cell>
          <cell r="N283">
            <v>250.6999999999999</v>
          </cell>
        </row>
        <row r="284">
          <cell r="A284">
            <v>8285</v>
          </cell>
          <cell r="B284" t="str">
            <v>Torelló</v>
          </cell>
          <cell r="C284">
            <v>508</v>
          </cell>
          <cell r="D284" t="str">
            <v>Osona</v>
          </cell>
          <cell r="E284" t="str">
            <v>Orís</v>
          </cell>
          <cell r="F284">
            <v>64.900000000000006</v>
          </cell>
          <cell r="G284">
            <v>58.499999999999993</v>
          </cell>
          <cell r="H284">
            <v>99.800000000000011</v>
          </cell>
          <cell r="I284">
            <v>90.000000000000028</v>
          </cell>
          <cell r="J284">
            <v>59.100000000000009</v>
          </cell>
          <cell r="K284">
            <v>159.50000000000006</v>
          </cell>
          <cell r="L284">
            <v>53.000000000000014</v>
          </cell>
          <cell r="M284">
            <v>33.400000000000006</v>
          </cell>
          <cell r="N284">
            <v>165.2</v>
          </cell>
        </row>
        <row r="285">
          <cell r="A285">
            <v>8286</v>
          </cell>
          <cell r="B285" t="str">
            <v>la Torre de Claramunt</v>
          </cell>
          <cell r="C285">
            <v>363</v>
          </cell>
          <cell r="D285" t="str">
            <v>Anoia</v>
          </cell>
          <cell r="E285" t="str">
            <v>Òdena</v>
          </cell>
          <cell r="F285">
            <v>149.70000000000002</v>
          </cell>
          <cell r="G285">
            <v>201.59999999999994</v>
          </cell>
          <cell r="H285">
            <v>212.6</v>
          </cell>
          <cell r="I285">
            <v>165.20000000000002</v>
          </cell>
          <cell r="J285">
            <v>149.10000000000002</v>
          </cell>
          <cell r="K285">
            <v>217.9</v>
          </cell>
          <cell r="L285">
            <v>135.49999999999997</v>
          </cell>
          <cell r="M285">
            <v>138.10000000000002</v>
          </cell>
          <cell r="N285">
            <v>257.39999999999998</v>
          </cell>
        </row>
        <row r="286">
          <cell r="A286">
            <v>8287</v>
          </cell>
          <cell r="B286" t="str">
            <v>Torrelavit</v>
          </cell>
          <cell r="C286">
            <v>202</v>
          </cell>
          <cell r="D286" t="str">
            <v>Alt Penedès</v>
          </cell>
          <cell r="E286" t="str">
            <v>Sant Sadurní d'Anoia</v>
          </cell>
          <cell r="F286">
            <v>137.49999999999997</v>
          </cell>
          <cell r="G286">
            <v>179.59999999999997</v>
          </cell>
          <cell r="H286">
            <v>250.59999999999991</v>
          </cell>
          <cell r="I286">
            <v>244.09999999999997</v>
          </cell>
          <cell r="J286">
            <v>213.40000000000009</v>
          </cell>
          <cell r="K286">
            <v>276.39999999999986</v>
          </cell>
          <cell r="L286">
            <v>204.59999999999994</v>
          </cell>
          <cell r="M286">
            <v>215.20000000000002</v>
          </cell>
          <cell r="N286">
            <v>310.10000000000002</v>
          </cell>
        </row>
        <row r="287">
          <cell r="A287">
            <v>8288</v>
          </cell>
          <cell r="B287" t="str">
            <v>Torrelles de Foix</v>
          </cell>
          <cell r="C287">
            <v>367</v>
          </cell>
          <cell r="D287" t="str">
            <v>Alt Penedès</v>
          </cell>
          <cell r="E287" t="str">
            <v>Sant Martí Sarroca</v>
          </cell>
          <cell r="F287">
            <v>130.30000000000004</v>
          </cell>
          <cell r="G287">
            <v>172.70000000000005</v>
          </cell>
          <cell r="H287">
            <v>242.7</v>
          </cell>
          <cell r="I287">
            <v>173.29999999999995</v>
          </cell>
          <cell r="J287">
            <v>137.00000000000003</v>
          </cell>
          <cell r="K287">
            <v>199.89999999999998</v>
          </cell>
          <cell r="L287">
            <v>144.69999999999993</v>
          </cell>
          <cell r="M287">
            <v>134.00000000000003</v>
          </cell>
          <cell r="N287">
            <v>216.49999999999994</v>
          </cell>
        </row>
        <row r="288">
          <cell r="A288">
            <v>8289</v>
          </cell>
          <cell r="B288" t="str">
            <v>Torrelles de Llobregat</v>
          </cell>
          <cell r="C288">
            <v>126</v>
          </cell>
          <cell r="D288" t="str">
            <v>Baix Llobregat</v>
          </cell>
          <cell r="E288" t="str">
            <v>Vallirana</v>
          </cell>
          <cell r="F288">
            <v>205.90000000000009</v>
          </cell>
          <cell r="G288">
            <v>227.90000000000012</v>
          </cell>
          <cell r="H288">
            <v>319.10000000000014</v>
          </cell>
          <cell r="I288">
            <v>298.39999999999998</v>
          </cell>
          <cell r="J288">
            <v>223.70000000000007</v>
          </cell>
          <cell r="K288">
            <v>355.4</v>
          </cell>
          <cell r="L288">
            <v>279.69999999999987</v>
          </cell>
          <cell r="M288">
            <v>249.39999999999998</v>
          </cell>
          <cell r="N288">
            <v>376.20000000000005</v>
          </cell>
        </row>
        <row r="289">
          <cell r="A289">
            <v>8290</v>
          </cell>
          <cell r="B289" t="str">
            <v>Ullastrell</v>
          </cell>
          <cell r="C289">
            <v>342</v>
          </cell>
          <cell r="D289" t="str">
            <v>Vallès Occidental</v>
          </cell>
          <cell r="E289" t="str">
            <v>Vacarisses</v>
          </cell>
          <cell r="F289">
            <v>91.699999999999974</v>
          </cell>
          <cell r="G289">
            <v>156.50000000000006</v>
          </cell>
          <cell r="H289">
            <v>204.60000000000002</v>
          </cell>
          <cell r="I289">
            <v>153.20000000000007</v>
          </cell>
          <cell r="J289">
            <v>105.60000000000001</v>
          </cell>
          <cell r="K289">
            <v>184.89999999999998</v>
          </cell>
          <cell r="L289">
            <v>123</v>
          </cell>
          <cell r="M289">
            <v>101.99999999999997</v>
          </cell>
          <cell r="N289">
            <v>222.80000000000004</v>
          </cell>
        </row>
        <row r="290">
          <cell r="A290">
            <v>8291</v>
          </cell>
          <cell r="B290" t="str">
            <v>Vacarisses</v>
          </cell>
          <cell r="C290">
            <v>382</v>
          </cell>
          <cell r="D290" t="str">
            <v>Vallès Occidental</v>
          </cell>
          <cell r="E290" t="str">
            <v>Vacarisses</v>
          </cell>
          <cell r="F290">
            <v>91.699999999999974</v>
          </cell>
          <cell r="G290">
            <v>156.50000000000006</v>
          </cell>
          <cell r="H290">
            <v>204.60000000000002</v>
          </cell>
          <cell r="I290">
            <v>153.20000000000007</v>
          </cell>
          <cell r="J290">
            <v>105.60000000000001</v>
          </cell>
          <cell r="K290">
            <v>184.89999999999998</v>
          </cell>
          <cell r="L290">
            <v>123</v>
          </cell>
          <cell r="M290">
            <v>101.99999999999997</v>
          </cell>
          <cell r="N290">
            <v>222.80000000000004</v>
          </cell>
        </row>
        <row r="291">
          <cell r="A291">
            <v>8292</v>
          </cell>
          <cell r="B291" t="str">
            <v>Vallbona d'Anoia</v>
          </cell>
          <cell r="C291">
            <v>289</v>
          </cell>
          <cell r="D291" t="str">
            <v>Anoia</v>
          </cell>
          <cell r="E291" t="str">
            <v>Òdena</v>
          </cell>
          <cell r="F291">
            <v>149.70000000000002</v>
          </cell>
          <cell r="G291">
            <v>201.59999999999994</v>
          </cell>
          <cell r="H291">
            <v>212.6</v>
          </cell>
          <cell r="I291">
            <v>165.20000000000002</v>
          </cell>
          <cell r="J291">
            <v>149.10000000000002</v>
          </cell>
          <cell r="K291">
            <v>217.9</v>
          </cell>
          <cell r="L291">
            <v>135.49999999999997</v>
          </cell>
          <cell r="M291">
            <v>138.10000000000002</v>
          </cell>
          <cell r="N291">
            <v>257.39999999999998</v>
          </cell>
        </row>
        <row r="292">
          <cell r="A292">
            <v>8293</v>
          </cell>
          <cell r="B292" t="str">
            <v>Vallcebre</v>
          </cell>
          <cell r="C292">
            <v>1123</v>
          </cell>
          <cell r="D292" t="str">
            <v>Berguedà</v>
          </cell>
          <cell r="E292" t="str">
            <v>Gisclareny</v>
          </cell>
          <cell r="F292">
            <v>7.6000000000000014</v>
          </cell>
          <cell r="G292">
            <v>5.0999999999999979</v>
          </cell>
          <cell r="H292">
            <v>5.9000000000000021</v>
          </cell>
          <cell r="I292">
            <v>1.8000000000000007</v>
          </cell>
          <cell r="J292">
            <v>7</v>
          </cell>
          <cell r="K292">
            <v>39.400000000000006</v>
          </cell>
          <cell r="L292">
            <v>0.79999999999999716</v>
          </cell>
          <cell r="M292">
            <v>0.69999999999999929</v>
          </cell>
          <cell r="N292">
            <v>78.5</v>
          </cell>
        </row>
        <row r="293">
          <cell r="A293">
            <v>8294</v>
          </cell>
          <cell r="B293" t="str">
            <v>Vallgorguina</v>
          </cell>
          <cell r="C293">
            <v>222</v>
          </cell>
          <cell r="D293" t="str">
            <v>Vallès Oriental</v>
          </cell>
          <cell r="E293" t="str">
            <v>Vilanova del Vallès</v>
          </cell>
          <cell r="F293">
            <v>134.10000000000002</v>
          </cell>
          <cell r="G293">
            <v>178.50000000000006</v>
          </cell>
          <cell r="H293">
            <v>226.20000000000002</v>
          </cell>
          <cell r="I293">
            <v>185.7</v>
          </cell>
          <cell r="J293">
            <v>116</v>
          </cell>
          <cell r="K293">
            <v>197.6999999999999</v>
          </cell>
          <cell r="L293">
            <v>133.19999999999999</v>
          </cell>
          <cell r="M293">
            <v>96.2</v>
          </cell>
          <cell r="N293">
            <v>213.19999999999993</v>
          </cell>
        </row>
        <row r="294">
          <cell r="A294">
            <v>8295</v>
          </cell>
          <cell r="B294" t="str">
            <v>Vallirana</v>
          </cell>
          <cell r="C294">
            <v>177</v>
          </cell>
          <cell r="D294" t="str">
            <v>Baix Llobregat</v>
          </cell>
          <cell r="E294" t="str">
            <v>Vallirana</v>
          </cell>
          <cell r="F294">
            <v>205.90000000000009</v>
          </cell>
          <cell r="G294">
            <v>227.90000000000012</v>
          </cell>
          <cell r="H294">
            <v>319.10000000000014</v>
          </cell>
          <cell r="I294">
            <v>298.39999999999998</v>
          </cell>
          <cell r="J294">
            <v>223.70000000000007</v>
          </cell>
          <cell r="K294">
            <v>355.4</v>
          </cell>
          <cell r="L294">
            <v>279.69999999999987</v>
          </cell>
          <cell r="M294">
            <v>249.39999999999998</v>
          </cell>
          <cell r="N294">
            <v>376.20000000000005</v>
          </cell>
        </row>
        <row r="295">
          <cell r="A295">
            <v>8296</v>
          </cell>
          <cell r="B295" t="str">
            <v>Vallromanes</v>
          </cell>
          <cell r="C295">
            <v>153</v>
          </cell>
          <cell r="D295" t="str">
            <v>Vallès Oriental</v>
          </cell>
          <cell r="E295" t="str">
            <v>Vilanova del Vallès</v>
          </cell>
          <cell r="F295">
            <v>134.10000000000002</v>
          </cell>
          <cell r="G295">
            <v>178.50000000000006</v>
          </cell>
          <cell r="H295">
            <v>226.20000000000002</v>
          </cell>
          <cell r="I295">
            <v>185.7</v>
          </cell>
          <cell r="J295">
            <v>116</v>
          </cell>
          <cell r="K295">
            <v>197.6999999999999</v>
          </cell>
          <cell r="L295">
            <v>133.19999999999999</v>
          </cell>
          <cell r="M295">
            <v>96.2</v>
          </cell>
          <cell r="N295">
            <v>213.19999999999993</v>
          </cell>
        </row>
        <row r="296">
          <cell r="A296">
            <v>8297</v>
          </cell>
          <cell r="B296" t="str">
            <v>Veciana</v>
          </cell>
          <cell r="C296">
            <v>564</v>
          </cell>
          <cell r="D296" t="str">
            <v>Anoia</v>
          </cell>
          <cell r="E296" t="str">
            <v>Òdena</v>
          </cell>
          <cell r="F296">
            <v>149.70000000000002</v>
          </cell>
          <cell r="G296">
            <v>201.59999999999994</v>
          </cell>
          <cell r="H296">
            <v>212.6</v>
          </cell>
          <cell r="I296">
            <v>165.20000000000002</v>
          </cell>
          <cell r="J296">
            <v>149.10000000000002</v>
          </cell>
          <cell r="K296">
            <v>217.9</v>
          </cell>
          <cell r="L296">
            <v>135.49999999999997</v>
          </cell>
          <cell r="M296">
            <v>138.10000000000002</v>
          </cell>
          <cell r="N296">
            <v>257.39999999999998</v>
          </cell>
        </row>
        <row r="297">
          <cell r="A297">
            <v>8298</v>
          </cell>
          <cell r="B297" t="str">
            <v>Vic</v>
          </cell>
          <cell r="C297">
            <v>484</v>
          </cell>
          <cell r="D297" t="str">
            <v>Osona</v>
          </cell>
          <cell r="E297" t="str">
            <v>Gurb</v>
          </cell>
          <cell r="F297">
            <v>90.499999999999972</v>
          </cell>
          <cell r="G297">
            <v>92.799999999999955</v>
          </cell>
          <cell r="H297">
            <v>141.20000000000002</v>
          </cell>
          <cell r="I297">
            <v>113.50000000000003</v>
          </cell>
          <cell r="J297">
            <v>88.999999999999972</v>
          </cell>
          <cell r="K297">
            <v>157.79999999999998</v>
          </cell>
          <cell r="L297">
            <v>50.500000000000007</v>
          </cell>
          <cell r="M297">
            <v>36.9</v>
          </cell>
          <cell r="N297">
            <v>159.49999999999997</v>
          </cell>
        </row>
        <row r="298">
          <cell r="A298">
            <v>8299</v>
          </cell>
          <cell r="B298" t="str">
            <v>Vilada</v>
          </cell>
          <cell r="C298">
            <v>757</v>
          </cell>
          <cell r="D298" t="str">
            <v>Berguedà</v>
          </cell>
          <cell r="E298" t="str">
            <v>Guardiola de Berguedà</v>
          </cell>
          <cell r="F298">
            <v>59.7</v>
          </cell>
          <cell r="G298">
            <v>60.39999999999997</v>
          </cell>
          <cell r="H298">
            <v>63.19999999999996</v>
          </cell>
          <cell r="I298">
            <v>30.20000000000001</v>
          </cell>
          <cell r="J298">
            <v>18.7</v>
          </cell>
          <cell r="K298">
            <v>83</v>
          </cell>
          <cell r="L298">
            <v>5.6999999999999957</v>
          </cell>
          <cell r="M298">
            <v>4.8000000000000007</v>
          </cell>
          <cell r="N298">
            <v>78.5</v>
          </cell>
        </row>
        <row r="299">
          <cell r="A299">
            <v>8300</v>
          </cell>
          <cell r="B299" t="str">
            <v>Viladecavalls</v>
          </cell>
          <cell r="C299">
            <v>274</v>
          </cell>
          <cell r="D299" t="str">
            <v>Vallès Occidental</v>
          </cell>
          <cell r="E299" t="str">
            <v>Vacarisses</v>
          </cell>
          <cell r="F299">
            <v>91.699999999999974</v>
          </cell>
          <cell r="G299">
            <v>156.50000000000006</v>
          </cell>
          <cell r="H299">
            <v>204.60000000000002</v>
          </cell>
          <cell r="I299">
            <v>153.20000000000007</v>
          </cell>
          <cell r="J299">
            <v>105.60000000000001</v>
          </cell>
          <cell r="K299">
            <v>184.89999999999998</v>
          </cell>
          <cell r="L299">
            <v>123</v>
          </cell>
          <cell r="M299">
            <v>101.99999999999997</v>
          </cell>
          <cell r="N299">
            <v>222.80000000000004</v>
          </cell>
        </row>
        <row r="300">
          <cell r="A300">
            <v>8301</v>
          </cell>
          <cell r="B300" t="str">
            <v>Viladecans</v>
          </cell>
          <cell r="C300">
            <v>18</v>
          </cell>
          <cell r="D300" t="str">
            <v>Baix Llobregat</v>
          </cell>
          <cell r="E300" t="str">
            <v>Viladecans</v>
          </cell>
          <cell r="F300">
            <v>214</v>
          </cell>
          <cell r="G300">
            <v>302.60000000000014</v>
          </cell>
          <cell r="H300">
            <v>351.29999999999995</v>
          </cell>
          <cell r="I300">
            <v>311.99999999999983</v>
          </cell>
          <cell r="J300">
            <v>290.5</v>
          </cell>
          <cell r="K300">
            <v>350.7</v>
          </cell>
          <cell r="L300">
            <v>304.70000000000005</v>
          </cell>
          <cell r="M300">
            <v>301.69999999999987</v>
          </cell>
          <cell r="N300">
            <v>394.30000000000024</v>
          </cell>
        </row>
        <row r="301">
          <cell r="A301">
            <v>8302</v>
          </cell>
          <cell r="B301" t="str">
            <v>Vilanova del Camí</v>
          </cell>
          <cell r="C301">
            <v>302</v>
          </cell>
          <cell r="D301" t="str">
            <v>Anoia</v>
          </cell>
          <cell r="E301" t="str">
            <v>Òdena</v>
          </cell>
          <cell r="F301">
            <v>149.70000000000002</v>
          </cell>
          <cell r="G301">
            <v>201.59999999999994</v>
          </cell>
          <cell r="H301">
            <v>212.6</v>
          </cell>
          <cell r="I301">
            <v>165.20000000000002</v>
          </cell>
          <cell r="J301">
            <v>149.10000000000002</v>
          </cell>
          <cell r="K301">
            <v>217.9</v>
          </cell>
          <cell r="L301">
            <v>135.49999999999997</v>
          </cell>
          <cell r="M301">
            <v>138.10000000000002</v>
          </cell>
          <cell r="N301">
            <v>257.39999999999998</v>
          </cell>
        </row>
        <row r="302">
          <cell r="A302">
            <v>8303</v>
          </cell>
          <cell r="B302" t="str">
            <v>Vilanova de Sau</v>
          </cell>
          <cell r="C302">
            <v>558</v>
          </cell>
          <cell r="D302" t="str">
            <v>Osona</v>
          </cell>
          <cell r="E302" t="str">
            <v>Gurb</v>
          </cell>
          <cell r="F302">
            <v>90.499999999999972</v>
          </cell>
          <cell r="G302">
            <v>92.799999999999955</v>
          </cell>
          <cell r="H302">
            <v>141.20000000000002</v>
          </cell>
          <cell r="I302">
            <v>113.50000000000003</v>
          </cell>
          <cell r="J302">
            <v>88.999999999999972</v>
          </cell>
          <cell r="K302">
            <v>157.79999999999998</v>
          </cell>
          <cell r="L302">
            <v>50.500000000000007</v>
          </cell>
          <cell r="M302">
            <v>36.9</v>
          </cell>
          <cell r="N302">
            <v>159.49999999999997</v>
          </cell>
        </row>
        <row r="303">
          <cell r="A303">
            <v>8304</v>
          </cell>
          <cell r="B303" t="str">
            <v>Vilobí del Penedès</v>
          </cell>
          <cell r="C303">
            <v>286</v>
          </cell>
          <cell r="D303" t="str">
            <v>Alt Penedès</v>
          </cell>
          <cell r="E303" t="str">
            <v>Sant Martí Sarroca</v>
          </cell>
          <cell r="F303">
            <v>130.30000000000004</v>
          </cell>
          <cell r="G303">
            <v>172.70000000000005</v>
          </cell>
          <cell r="H303">
            <v>242.7</v>
          </cell>
          <cell r="I303">
            <v>173.29999999999995</v>
          </cell>
          <cell r="J303">
            <v>137.00000000000003</v>
          </cell>
          <cell r="K303">
            <v>199.89999999999998</v>
          </cell>
          <cell r="L303">
            <v>144.69999999999993</v>
          </cell>
          <cell r="M303">
            <v>134.00000000000003</v>
          </cell>
          <cell r="N303">
            <v>216.49999999999994</v>
          </cell>
        </row>
        <row r="304">
          <cell r="A304">
            <v>8305</v>
          </cell>
          <cell r="B304" t="str">
            <v>Vilafranca del Penedès</v>
          </cell>
          <cell r="C304">
            <v>223</v>
          </cell>
          <cell r="D304" t="str">
            <v>Alt Penedès</v>
          </cell>
          <cell r="E304" t="str">
            <v>La Granada</v>
          </cell>
          <cell r="F304">
            <v>137.69999999999999</v>
          </cell>
          <cell r="G304">
            <v>190.2999999999999</v>
          </cell>
          <cell r="H304">
            <v>260.60000000000008</v>
          </cell>
          <cell r="I304">
            <v>205.70000000000007</v>
          </cell>
          <cell r="J304">
            <v>137.30000000000004</v>
          </cell>
          <cell r="K304">
            <v>206.6</v>
          </cell>
          <cell r="L304">
            <v>156.79999999999995</v>
          </cell>
          <cell r="M304">
            <v>157.30000000000004</v>
          </cell>
          <cell r="N304">
            <v>246.89999999999998</v>
          </cell>
        </row>
        <row r="305">
          <cell r="A305">
            <v>8306</v>
          </cell>
          <cell r="B305" t="str">
            <v>Vilalba Sasserra</v>
          </cell>
          <cell r="C305">
            <v>200</v>
          </cell>
          <cell r="D305" t="str">
            <v>Vallès Oriental</v>
          </cell>
          <cell r="E305" t="str">
            <v>Vilanova del Vallès</v>
          </cell>
          <cell r="F305">
            <v>134.10000000000002</v>
          </cell>
          <cell r="G305">
            <v>178.50000000000006</v>
          </cell>
          <cell r="H305">
            <v>226.20000000000002</v>
          </cell>
          <cell r="I305">
            <v>185.7</v>
          </cell>
          <cell r="J305">
            <v>116</v>
          </cell>
          <cell r="K305">
            <v>197.6999999999999</v>
          </cell>
          <cell r="L305">
            <v>133.19999999999999</v>
          </cell>
          <cell r="M305">
            <v>96.2</v>
          </cell>
          <cell r="N305">
            <v>213.19999999999993</v>
          </cell>
        </row>
        <row r="306">
          <cell r="A306">
            <v>8307</v>
          </cell>
          <cell r="B306" t="str">
            <v>Vilanova i la Geltrú</v>
          </cell>
          <cell r="C306">
            <v>22</v>
          </cell>
          <cell r="D306" t="str">
            <v>Garraf</v>
          </cell>
          <cell r="E306" t="str">
            <v>PN Garraf (St. Pere de R.)</v>
          </cell>
          <cell r="F306">
            <v>191.09999999999997</v>
          </cell>
          <cell r="G306">
            <v>239.09999999999988</v>
          </cell>
          <cell r="H306">
            <v>334.10000000000008</v>
          </cell>
          <cell r="I306">
            <v>257.10000000000002</v>
          </cell>
          <cell r="J306">
            <v>254.2999999999999</v>
          </cell>
          <cell r="K306">
            <v>309.50000000000017</v>
          </cell>
          <cell r="L306">
            <v>251.50000000000006</v>
          </cell>
          <cell r="M306">
            <v>212.59999999999991</v>
          </cell>
          <cell r="N306">
            <v>296.3</v>
          </cell>
        </row>
        <row r="307">
          <cell r="A307">
            <v>8308</v>
          </cell>
          <cell r="B307" t="str">
            <v>Viver i Serrateix</v>
          </cell>
          <cell r="C307">
            <v>729</v>
          </cell>
          <cell r="D307" t="str">
            <v>Berguedà</v>
          </cell>
          <cell r="E307" t="str">
            <v>Guardiola de Berguedà</v>
          </cell>
          <cell r="F307">
            <v>59.7</v>
          </cell>
          <cell r="G307">
            <v>60.39999999999997</v>
          </cell>
          <cell r="H307">
            <v>63.19999999999996</v>
          </cell>
          <cell r="I307">
            <v>30.20000000000001</v>
          </cell>
          <cell r="J307">
            <v>18.7</v>
          </cell>
          <cell r="K307">
            <v>83</v>
          </cell>
          <cell r="L307">
            <v>5.6999999999999957</v>
          </cell>
          <cell r="M307">
            <v>4.8000000000000007</v>
          </cell>
          <cell r="N307">
            <v>78.5</v>
          </cell>
        </row>
        <row r="308">
          <cell r="A308">
            <v>8901</v>
          </cell>
          <cell r="B308" t="str">
            <v>Rupit i Pruit</v>
          </cell>
          <cell r="C308">
            <v>822</v>
          </cell>
          <cell r="D308" t="str">
            <v>Osona</v>
          </cell>
          <cell r="E308" t="str">
            <v>Orís</v>
          </cell>
          <cell r="F308">
            <v>64.900000000000006</v>
          </cell>
          <cell r="G308">
            <v>58.499999999999993</v>
          </cell>
          <cell r="H308">
            <v>99.800000000000011</v>
          </cell>
          <cell r="I308">
            <v>90.000000000000028</v>
          </cell>
          <cell r="J308">
            <v>59.100000000000009</v>
          </cell>
          <cell r="K308">
            <v>159.50000000000006</v>
          </cell>
          <cell r="L308">
            <v>53.000000000000014</v>
          </cell>
          <cell r="M308">
            <v>33.400000000000006</v>
          </cell>
          <cell r="N308">
            <v>165.2</v>
          </cell>
        </row>
        <row r="309">
          <cell r="A309">
            <v>8902</v>
          </cell>
          <cell r="B309" t="str">
            <v>Vilanova del Vallès</v>
          </cell>
          <cell r="C309">
            <v>91</v>
          </cell>
          <cell r="D309" t="str">
            <v>Vallès Oriental</v>
          </cell>
          <cell r="E309" t="str">
            <v>Vilanova del Vallès</v>
          </cell>
          <cell r="F309">
            <v>134.10000000000002</v>
          </cell>
          <cell r="G309">
            <v>178.50000000000006</v>
          </cell>
          <cell r="H309">
            <v>226.20000000000002</v>
          </cell>
          <cell r="I309">
            <v>185.7</v>
          </cell>
          <cell r="J309">
            <v>116</v>
          </cell>
          <cell r="K309">
            <v>197.6999999999999</v>
          </cell>
          <cell r="L309">
            <v>133.19999999999999</v>
          </cell>
          <cell r="M309">
            <v>96.2</v>
          </cell>
          <cell r="N309">
            <v>213.19999999999993</v>
          </cell>
        </row>
        <row r="310">
          <cell r="A310">
            <v>8903</v>
          </cell>
          <cell r="B310" t="str">
            <v>Sant Julià de Cerdanyola</v>
          </cell>
          <cell r="C310">
            <v>954</v>
          </cell>
          <cell r="D310" t="str">
            <v>Berguedà</v>
          </cell>
          <cell r="E310" t="str">
            <v>La Quar</v>
          </cell>
          <cell r="F310">
            <v>55.699999999999996</v>
          </cell>
          <cell r="G310">
            <v>39</v>
          </cell>
          <cell r="H310">
            <v>101.1</v>
          </cell>
          <cell r="I310">
            <v>48.200000000000017</v>
          </cell>
          <cell r="J310">
            <v>42</v>
          </cell>
          <cell r="K310">
            <v>134.29999999999998</v>
          </cell>
          <cell r="L310">
            <v>47.600000000000009</v>
          </cell>
          <cell r="M310">
            <v>24.400000000000002</v>
          </cell>
          <cell r="N310">
            <v>149.69999999999996</v>
          </cell>
        </row>
        <row r="311">
          <cell r="A311">
            <v>8904</v>
          </cell>
          <cell r="B311" t="str">
            <v>Badia del Vallès</v>
          </cell>
          <cell r="C311">
            <v>120</v>
          </cell>
          <cell r="D311" t="str">
            <v>Vallès Occidental</v>
          </cell>
          <cell r="E311" t="str">
            <v>Cerdanyola del Vallès</v>
          </cell>
          <cell r="F311">
            <v>189.90000000000003</v>
          </cell>
          <cell r="G311">
            <v>249.90000000000003</v>
          </cell>
          <cell r="H311">
            <v>309.00000000000011</v>
          </cell>
          <cell r="I311">
            <v>262.99999999999994</v>
          </cell>
          <cell r="J311">
            <v>198.19999999999993</v>
          </cell>
          <cell r="K311">
            <v>285.30000000000007</v>
          </cell>
          <cell r="L311">
            <v>216.39999999999992</v>
          </cell>
          <cell r="M311">
            <v>150.6</v>
          </cell>
          <cell r="N311">
            <v>296.59999999999991</v>
          </cell>
        </row>
        <row r="312">
          <cell r="A312">
            <v>8905</v>
          </cell>
          <cell r="B312" t="str">
            <v>la Palma de Cervelló</v>
          </cell>
          <cell r="C312">
            <v>100</v>
          </cell>
          <cell r="D312" t="str">
            <v>Baix Llobregat</v>
          </cell>
          <cell r="E312" t="str">
            <v>Vallirana</v>
          </cell>
          <cell r="F312">
            <v>205.90000000000009</v>
          </cell>
          <cell r="G312">
            <v>227.90000000000012</v>
          </cell>
          <cell r="H312">
            <v>319.10000000000014</v>
          </cell>
          <cell r="I312">
            <v>298.39999999999998</v>
          </cell>
          <cell r="J312">
            <v>223.70000000000007</v>
          </cell>
          <cell r="K312">
            <v>355.4</v>
          </cell>
          <cell r="L312">
            <v>279.69999999999987</v>
          </cell>
          <cell r="M312">
            <v>249.39999999999998</v>
          </cell>
          <cell r="N312">
            <v>376.20000000000005</v>
          </cell>
        </row>
      </sheetData>
      <sheetData sheetId="1">
        <row r="1">
          <cell r="A1" t="str">
            <v>Nom</v>
          </cell>
          <cell r="B1" t="str">
            <v>Comarca</v>
          </cell>
          <cell r="C1" t="str">
            <v>Graus dia 2007</v>
          </cell>
          <cell r="D1" t="str">
            <v>Graus dia 2008</v>
          </cell>
          <cell r="E1" t="str">
            <v>Graus dia 2009</v>
          </cell>
          <cell r="F1" t="str">
            <v>Graus dia 2010</v>
          </cell>
          <cell r="G1" t="str">
            <v>Graus dia 2011</v>
          </cell>
          <cell r="H1" t="str">
            <v>Graus dia 2012</v>
          </cell>
          <cell r="I1" t="str">
            <v>Graus dia 2013</v>
          </cell>
          <cell r="J1" t="str">
            <v>Graus dia 2014</v>
          </cell>
          <cell r="K1" t="str">
            <v>Graus dia 2015</v>
          </cell>
          <cell r="L1" t="str">
            <v>Graus dia 2016</v>
          </cell>
          <cell r="M1" t="str">
            <v>Graus dia 2017</v>
          </cell>
          <cell r="N1" t="str">
            <v>Graus dia 2018</v>
          </cell>
          <cell r="O1" t="str">
            <v>alçada EMA</v>
          </cell>
        </row>
        <row r="2">
          <cell r="A2" t="str">
            <v>La Llacuna</v>
          </cell>
          <cell r="B2" t="str">
            <v>Anoia</v>
          </cell>
          <cell r="C2">
            <v>0</v>
          </cell>
          <cell r="D2">
            <v>73.300000000000011</v>
          </cell>
          <cell r="E2">
            <v>127.4</v>
          </cell>
          <cell r="F2">
            <v>90.5</v>
          </cell>
          <cell r="G2">
            <v>51.3</v>
          </cell>
          <cell r="H2">
            <v>133.70000000000002</v>
          </cell>
          <cell r="I2">
            <v>54.499999999999993</v>
          </cell>
          <cell r="J2">
            <v>35.300000000000011</v>
          </cell>
          <cell r="K2">
            <v>131.30000000000001</v>
          </cell>
          <cell r="L2">
            <v>93.1</v>
          </cell>
          <cell r="M2">
            <v>158.99999999999997</v>
          </cell>
          <cell r="O2">
            <v>589</v>
          </cell>
        </row>
        <row r="3">
          <cell r="A3" t="str">
            <v>La Penedella</v>
          </cell>
          <cell r="B3" t="str">
            <v>Anoia</v>
          </cell>
          <cell r="C3">
            <v>0</v>
          </cell>
          <cell r="D3">
            <v>0</v>
          </cell>
          <cell r="E3">
            <v>149.10000000000002</v>
          </cell>
          <cell r="F3">
            <v>108.2</v>
          </cell>
          <cell r="G3">
            <v>60.799999999999983</v>
          </cell>
          <cell r="H3">
            <v>138.60000000000002</v>
          </cell>
          <cell r="I3">
            <v>63.399999999999977</v>
          </cell>
          <cell r="J3">
            <v>32.5</v>
          </cell>
          <cell r="K3">
            <v>141.79999999999998</v>
          </cell>
          <cell r="L3">
            <v>98.799999999999983</v>
          </cell>
          <cell r="M3">
            <v>163.90000000000006</v>
          </cell>
          <cell r="O3">
            <v>785</v>
          </cell>
        </row>
        <row r="4">
          <cell r="A4" t="str">
            <v>Òdena</v>
          </cell>
          <cell r="B4" t="str">
            <v>Anoia</v>
          </cell>
          <cell r="C4">
            <v>149.70000000000002</v>
          </cell>
          <cell r="D4">
            <v>201.59999999999994</v>
          </cell>
          <cell r="E4">
            <v>212.6</v>
          </cell>
          <cell r="F4">
            <v>165.20000000000002</v>
          </cell>
          <cell r="G4">
            <v>149.10000000000002</v>
          </cell>
          <cell r="H4">
            <v>217.9</v>
          </cell>
          <cell r="I4">
            <v>135.49999999999997</v>
          </cell>
          <cell r="J4">
            <v>138.10000000000002</v>
          </cell>
          <cell r="K4">
            <v>257.39999999999998</v>
          </cell>
          <cell r="L4">
            <v>233.69999999999993</v>
          </cell>
          <cell r="M4">
            <v>268.29999999999995</v>
          </cell>
          <cell r="O4">
            <v>333</v>
          </cell>
        </row>
        <row r="5">
          <cell r="A5" t="str">
            <v>els Hostalets de Pierola</v>
          </cell>
          <cell r="B5" t="str">
            <v>Anoia</v>
          </cell>
          <cell r="C5">
            <v>157.10000000000002</v>
          </cell>
          <cell r="D5">
            <v>200.69999999999996</v>
          </cell>
          <cell r="E5">
            <v>260.10000000000002</v>
          </cell>
          <cell r="F5">
            <v>192.59999999999994</v>
          </cell>
          <cell r="G5">
            <v>197.29999999999995</v>
          </cell>
          <cell r="H5">
            <v>272.80000000000007</v>
          </cell>
          <cell r="I5">
            <v>220.09999999999991</v>
          </cell>
          <cell r="J5">
            <v>190</v>
          </cell>
          <cell r="K5">
            <v>308.19999999999993</v>
          </cell>
          <cell r="L5">
            <v>289.59999999999997</v>
          </cell>
          <cell r="M5">
            <v>309.40000000000003</v>
          </cell>
          <cell r="O5">
            <v>316</v>
          </cell>
        </row>
        <row r="6">
          <cell r="A6" t="str">
            <v>Canaletes</v>
          </cell>
          <cell r="B6" t="str">
            <v>Alt Penedès</v>
          </cell>
          <cell r="C6">
            <v>123.20000000000002</v>
          </cell>
          <cell r="D6">
            <v>157.69999999999999</v>
          </cell>
          <cell r="E6">
            <v>218.20000000000005</v>
          </cell>
          <cell r="F6">
            <v>160.6</v>
          </cell>
          <cell r="G6">
            <v>133.10000000000002</v>
          </cell>
          <cell r="H6">
            <v>190.10000000000005</v>
          </cell>
          <cell r="I6">
            <v>132.59999999999997</v>
          </cell>
          <cell r="J6">
            <v>126.09999999999994</v>
          </cell>
          <cell r="K6">
            <v>222.20000000000005</v>
          </cell>
          <cell r="L6">
            <v>201.89999999999992</v>
          </cell>
          <cell r="M6">
            <v>246.19999999999987</v>
          </cell>
          <cell r="O6">
            <v>325</v>
          </cell>
        </row>
        <row r="7">
          <cell r="A7" t="str">
            <v>Font-Rubí</v>
          </cell>
          <cell r="B7" t="str">
            <v>Alt Penedès</v>
          </cell>
          <cell r="C7">
            <v>126</v>
          </cell>
          <cell r="D7">
            <v>159.19999999999996</v>
          </cell>
          <cell r="E7">
            <v>231.5</v>
          </cell>
          <cell r="F7">
            <v>167.5</v>
          </cell>
          <cell r="G7">
            <v>138</v>
          </cell>
          <cell r="H7">
            <v>203.30000000000007</v>
          </cell>
          <cell r="I7">
            <v>144.99999999999997</v>
          </cell>
          <cell r="J7">
            <v>122.60000000000001</v>
          </cell>
          <cell r="K7">
            <v>224.79999999999995</v>
          </cell>
          <cell r="L7">
            <v>196.60000000000008</v>
          </cell>
          <cell r="M7">
            <v>240.5000000000002</v>
          </cell>
          <cell r="O7">
            <v>415</v>
          </cell>
        </row>
        <row r="8">
          <cell r="A8" t="str">
            <v>Sant Martí Sarroca</v>
          </cell>
          <cell r="B8" t="str">
            <v>Alt Penedès</v>
          </cell>
          <cell r="C8">
            <v>130.30000000000004</v>
          </cell>
          <cell r="D8">
            <v>172.70000000000005</v>
          </cell>
          <cell r="E8">
            <v>242.7</v>
          </cell>
          <cell r="F8">
            <v>173.29999999999995</v>
          </cell>
          <cell r="G8">
            <v>137.00000000000003</v>
          </cell>
          <cell r="H8">
            <v>199.89999999999998</v>
          </cell>
          <cell r="I8">
            <v>144.69999999999993</v>
          </cell>
          <cell r="J8">
            <v>134.00000000000003</v>
          </cell>
          <cell r="K8">
            <v>216.49999999999994</v>
          </cell>
          <cell r="L8">
            <v>182.79999999999998</v>
          </cell>
          <cell r="M8">
            <v>271</v>
          </cell>
          <cell r="O8">
            <v>257</v>
          </cell>
        </row>
        <row r="9">
          <cell r="A9" t="str">
            <v>Sant Sadurní d'Anoia</v>
          </cell>
          <cell r="B9" t="str">
            <v>Alt Penedès</v>
          </cell>
          <cell r="C9">
            <v>137.49999999999997</v>
          </cell>
          <cell r="D9">
            <v>179.59999999999997</v>
          </cell>
          <cell r="E9">
            <v>250.59999999999991</v>
          </cell>
          <cell r="F9">
            <v>244.09999999999997</v>
          </cell>
          <cell r="G9">
            <v>213.40000000000009</v>
          </cell>
          <cell r="H9">
            <v>276.39999999999986</v>
          </cell>
          <cell r="I9">
            <v>204.59999999999994</v>
          </cell>
          <cell r="J9">
            <v>215.20000000000002</v>
          </cell>
          <cell r="K9">
            <v>310.10000000000002</v>
          </cell>
          <cell r="L9">
            <v>289.29999999999995</v>
          </cell>
          <cell r="M9">
            <v>330.20000000000005</v>
          </cell>
          <cell r="O9">
            <v>164</v>
          </cell>
        </row>
        <row r="10">
          <cell r="A10" t="str">
            <v>La Granada</v>
          </cell>
          <cell r="B10" t="str">
            <v>Alt Penedès</v>
          </cell>
          <cell r="C10">
            <v>137.69999999999999</v>
          </cell>
          <cell r="D10">
            <v>190.2999999999999</v>
          </cell>
          <cell r="E10">
            <v>260.60000000000008</v>
          </cell>
          <cell r="F10">
            <v>205.70000000000007</v>
          </cell>
          <cell r="G10">
            <v>137.30000000000004</v>
          </cell>
          <cell r="H10">
            <v>206.6</v>
          </cell>
          <cell r="I10">
            <v>156.79999999999995</v>
          </cell>
          <cell r="J10">
            <v>157.30000000000004</v>
          </cell>
          <cell r="K10">
            <v>246.89999999999998</v>
          </cell>
          <cell r="L10">
            <v>218.80000000000004</v>
          </cell>
          <cell r="M10">
            <v>260.10000000000008</v>
          </cell>
          <cell r="O10">
            <v>240</v>
          </cell>
        </row>
        <row r="11">
          <cell r="A11" t="str">
            <v>Artés</v>
          </cell>
          <cell r="B11" t="str">
            <v>Bages</v>
          </cell>
          <cell r="C11">
            <v>183.40000000000006</v>
          </cell>
          <cell r="D11">
            <v>215.29999999999995</v>
          </cell>
          <cell r="E11">
            <v>278.30000000000013</v>
          </cell>
          <cell r="F11">
            <v>181.69999999999996</v>
          </cell>
          <cell r="G11">
            <v>192.89999999999984</v>
          </cell>
          <cell r="H11">
            <v>272.90000000000003</v>
          </cell>
          <cell r="I11">
            <v>160.70000000000002</v>
          </cell>
          <cell r="J11">
            <v>140.09999999999997</v>
          </cell>
          <cell r="K11">
            <v>305.80000000000007</v>
          </cell>
          <cell r="L11">
            <v>283.60000000000014</v>
          </cell>
          <cell r="M11">
            <v>333.80000000000007</v>
          </cell>
          <cell r="O11">
            <v>278</v>
          </cell>
        </row>
        <row r="12">
          <cell r="A12" t="str">
            <v>Castellnou del Bages</v>
          </cell>
          <cell r="B12" t="str">
            <v>Bages</v>
          </cell>
          <cell r="C12">
            <v>107.30000000000001</v>
          </cell>
          <cell r="D12">
            <v>139.89999999999998</v>
          </cell>
          <cell r="E12">
            <v>227.9</v>
          </cell>
          <cell r="F12">
            <v>160.70000000000002</v>
          </cell>
          <cell r="G12">
            <v>147.1</v>
          </cell>
          <cell r="H12">
            <v>246.00000000000006</v>
          </cell>
          <cell r="I12">
            <v>146.5</v>
          </cell>
          <cell r="J12">
            <v>121.80000000000004</v>
          </cell>
          <cell r="K12">
            <v>263.30000000000013</v>
          </cell>
          <cell r="L12">
            <v>250.90000000000003</v>
          </cell>
          <cell r="M12">
            <v>303.30000000000007</v>
          </cell>
          <cell r="O12">
            <v>507</v>
          </cell>
        </row>
        <row r="13">
          <cell r="A13" t="str">
            <v>Montserrat</v>
          </cell>
          <cell r="B13" t="str">
            <v>Bages</v>
          </cell>
          <cell r="C13">
            <v>40.599999999999994</v>
          </cell>
          <cell r="D13">
            <v>38.899999999999991</v>
          </cell>
          <cell r="E13">
            <v>104.9</v>
          </cell>
          <cell r="F13">
            <v>69.900000000000006</v>
          </cell>
          <cell r="G13">
            <v>42.4</v>
          </cell>
          <cell r="H13">
            <v>101.10000000000002</v>
          </cell>
          <cell r="I13">
            <v>53.800000000000004</v>
          </cell>
          <cell r="J13">
            <v>24.299999999999997</v>
          </cell>
          <cell r="K13">
            <v>117.19999999999997</v>
          </cell>
          <cell r="L13">
            <v>80.300000000000011</v>
          </cell>
          <cell r="M13">
            <v>120.90000000000002</v>
          </cell>
          <cell r="O13">
            <v>916</v>
          </cell>
        </row>
        <row r="14">
          <cell r="A14" t="str">
            <v>Sant Salvador de Guardiola</v>
          </cell>
          <cell r="B14" t="str">
            <v>Bages</v>
          </cell>
          <cell r="C14">
            <v>135.9</v>
          </cell>
          <cell r="D14">
            <v>162.79999999999998</v>
          </cell>
          <cell r="E14">
            <v>192.70000000000002</v>
          </cell>
          <cell r="F14">
            <v>125.6</v>
          </cell>
          <cell r="G14">
            <v>136.59999999999997</v>
          </cell>
          <cell r="H14">
            <v>221.40000000000009</v>
          </cell>
          <cell r="I14">
            <v>134.4</v>
          </cell>
          <cell r="J14">
            <v>123.9</v>
          </cell>
          <cell r="K14">
            <v>269.29999999999995</v>
          </cell>
          <cell r="L14">
            <v>219.60000000000005</v>
          </cell>
          <cell r="M14">
            <v>282.2</v>
          </cell>
          <cell r="O14">
            <v>349</v>
          </cell>
        </row>
        <row r="15">
          <cell r="A15" t="str">
            <v>el Pont de Vilomara</v>
          </cell>
          <cell r="B15" t="str">
            <v>Bages</v>
          </cell>
          <cell r="C15">
            <v>179.9499999999999</v>
          </cell>
          <cell r="D15">
            <v>234.60000000000005</v>
          </cell>
          <cell r="E15">
            <v>291.90000000000003</v>
          </cell>
          <cell r="F15">
            <v>220.1</v>
          </cell>
          <cell r="G15">
            <v>216.70000000000005</v>
          </cell>
          <cell r="H15">
            <v>305.39999999999998</v>
          </cell>
          <cell r="I15">
            <v>211.09999999999997</v>
          </cell>
          <cell r="J15">
            <v>209</v>
          </cell>
          <cell r="K15">
            <v>332.6</v>
          </cell>
          <cell r="L15">
            <v>305.29999999999995</v>
          </cell>
          <cell r="M15">
            <v>345.69999999999987</v>
          </cell>
          <cell r="O15">
            <v>210</v>
          </cell>
        </row>
        <row r="16">
          <cell r="A16" t="str">
            <v>Begues</v>
          </cell>
          <cell r="B16" t="str">
            <v>Baix Llobregat</v>
          </cell>
          <cell r="C16">
            <v>41</v>
          </cell>
          <cell r="D16">
            <v>56.90000000000002</v>
          </cell>
          <cell r="E16">
            <v>123.89999999999996</v>
          </cell>
          <cell r="F16">
            <v>81.400000000000006</v>
          </cell>
          <cell r="G16">
            <v>61.500000000000014</v>
          </cell>
          <cell r="H16">
            <v>120.90000000000003</v>
          </cell>
          <cell r="I16">
            <v>93.399999999999991</v>
          </cell>
          <cell r="J16">
            <v>63.900000000000006</v>
          </cell>
          <cell r="K16">
            <v>136.10000000000002</v>
          </cell>
          <cell r="L16">
            <v>102.99999999999996</v>
          </cell>
          <cell r="M16">
            <v>144.19999999999996</v>
          </cell>
          <cell r="O16">
            <v>573</v>
          </cell>
        </row>
        <row r="17">
          <cell r="A17" t="str">
            <v>Vallirana</v>
          </cell>
          <cell r="B17" t="str">
            <v>Baix Llobregat</v>
          </cell>
          <cell r="C17">
            <v>205.90000000000009</v>
          </cell>
          <cell r="D17">
            <v>227.90000000000012</v>
          </cell>
          <cell r="E17">
            <v>319.10000000000014</v>
          </cell>
          <cell r="F17">
            <v>298.39999999999998</v>
          </cell>
          <cell r="G17">
            <v>223.70000000000007</v>
          </cell>
          <cell r="H17">
            <v>355.4</v>
          </cell>
          <cell r="I17">
            <v>279.69999999999987</v>
          </cell>
          <cell r="J17">
            <v>249.39999999999998</v>
          </cell>
          <cell r="K17">
            <v>376.20000000000005</v>
          </cell>
          <cell r="L17">
            <v>316.59999999999974</v>
          </cell>
          <cell r="M17">
            <v>346.80000000000018</v>
          </cell>
          <cell r="O17">
            <v>252</v>
          </cell>
        </row>
        <row r="18">
          <cell r="A18" t="str">
            <v>Viladecans</v>
          </cell>
          <cell r="B18" t="str">
            <v>Baix Llobregat</v>
          </cell>
          <cell r="C18">
            <v>214</v>
          </cell>
          <cell r="D18">
            <v>302.60000000000014</v>
          </cell>
          <cell r="E18">
            <v>351.29999999999995</v>
          </cell>
          <cell r="F18">
            <v>311.99999999999983</v>
          </cell>
          <cell r="G18">
            <v>290.5</v>
          </cell>
          <cell r="H18">
            <v>350.7</v>
          </cell>
          <cell r="I18">
            <v>304.70000000000005</v>
          </cell>
          <cell r="J18">
            <v>301.69999999999987</v>
          </cell>
          <cell r="K18">
            <v>394.30000000000024</v>
          </cell>
          <cell r="L18">
            <v>344.69999999999987</v>
          </cell>
          <cell r="M18">
            <v>392.80000000000007</v>
          </cell>
          <cell r="O18">
            <v>3</v>
          </cell>
        </row>
        <row r="19">
          <cell r="A19" t="str">
            <v>el Prat del Llobregat</v>
          </cell>
          <cell r="B19" t="str">
            <v>Baix Llobregat</v>
          </cell>
          <cell r="C19">
            <v>0</v>
          </cell>
          <cell r="D19">
            <v>0</v>
          </cell>
          <cell r="E19">
            <v>0</v>
          </cell>
          <cell r="F19">
            <v>0</v>
          </cell>
          <cell r="G19">
            <v>271.10000000000002</v>
          </cell>
          <cell r="H19">
            <v>334.40000000000015</v>
          </cell>
          <cell r="I19">
            <v>275.10000000000008</v>
          </cell>
          <cell r="J19">
            <v>267.60000000000002</v>
          </cell>
          <cell r="K19">
            <v>358.09999999999997</v>
          </cell>
          <cell r="L19">
            <v>333.8</v>
          </cell>
          <cell r="M19">
            <v>372.90000000000009</v>
          </cell>
          <cell r="O19">
            <v>8</v>
          </cell>
        </row>
        <row r="20">
          <cell r="A20" t="str">
            <v>Badalona Museu</v>
          </cell>
          <cell r="B20" t="str">
            <v>Barcelonès</v>
          </cell>
          <cell r="C20">
            <v>213.59999999999997</v>
          </cell>
          <cell r="D20">
            <v>263.40000000000003</v>
          </cell>
          <cell r="E20">
            <v>314.79999999999995</v>
          </cell>
          <cell r="F20">
            <v>294.80000000000007</v>
          </cell>
          <cell r="G20">
            <v>260.09999999999997</v>
          </cell>
          <cell r="H20">
            <v>312.50000000000011</v>
          </cell>
          <cell r="I20">
            <v>265.3</v>
          </cell>
          <cell r="J20">
            <v>244.29999999999995</v>
          </cell>
          <cell r="K20">
            <v>330.5</v>
          </cell>
          <cell r="L20">
            <v>297.8</v>
          </cell>
          <cell r="M20">
            <v>338.40000000000009</v>
          </cell>
          <cell r="O20">
            <v>42</v>
          </cell>
        </row>
        <row r="21">
          <cell r="A21" t="str">
            <v>Barcelona Zoo</v>
          </cell>
          <cell r="B21" t="str">
            <v>Barcelonès</v>
          </cell>
          <cell r="C21">
            <v>292.00000000000006</v>
          </cell>
          <cell r="D21">
            <v>371.20000000000005</v>
          </cell>
          <cell r="E21">
            <v>419.59999999999991</v>
          </cell>
          <cell r="F21">
            <v>415.60000000000008</v>
          </cell>
          <cell r="G21">
            <v>276</v>
          </cell>
          <cell r="H21">
            <v>352.9000000000002</v>
          </cell>
          <cell r="I21">
            <v>309.60000000000014</v>
          </cell>
          <cell r="J21">
            <v>279.60000000000008</v>
          </cell>
          <cell r="K21">
            <v>372.19999999999993</v>
          </cell>
          <cell r="L21">
            <v>359.9</v>
          </cell>
          <cell r="M21">
            <v>397.89999999999992</v>
          </cell>
          <cell r="O21">
            <v>7</v>
          </cell>
        </row>
        <row r="22">
          <cell r="A22" t="str">
            <v>Gisclareny</v>
          </cell>
          <cell r="B22" t="str">
            <v>Berguedà</v>
          </cell>
          <cell r="C22">
            <v>7.6000000000000014</v>
          </cell>
          <cell r="D22">
            <v>5.0999999999999979</v>
          </cell>
          <cell r="E22">
            <v>5.9000000000000021</v>
          </cell>
          <cell r="F22">
            <v>1.8000000000000007</v>
          </cell>
          <cell r="G22">
            <v>7</v>
          </cell>
          <cell r="H22">
            <v>39.400000000000006</v>
          </cell>
          <cell r="I22">
            <v>0.79999999999999716</v>
          </cell>
          <cell r="J22">
            <v>0.69999999999999929</v>
          </cell>
          <cell r="K22">
            <v>78.5</v>
          </cell>
          <cell r="L22">
            <v>17.3</v>
          </cell>
          <cell r="M22">
            <v>37.300000000000004</v>
          </cell>
          <cell r="O22">
            <v>1386</v>
          </cell>
        </row>
        <row r="23">
          <cell r="A23" t="str">
            <v>Guardiola de Berguedà</v>
          </cell>
          <cell r="B23" t="str">
            <v>Berguedà</v>
          </cell>
          <cell r="C23">
            <v>59.7</v>
          </cell>
          <cell r="D23">
            <v>60.39999999999997</v>
          </cell>
          <cell r="E23">
            <v>63.19999999999996</v>
          </cell>
          <cell r="F23">
            <v>30.20000000000001</v>
          </cell>
          <cell r="G23">
            <v>18.7</v>
          </cell>
          <cell r="H23">
            <v>83</v>
          </cell>
          <cell r="I23">
            <v>5.6999999999999957</v>
          </cell>
          <cell r="J23">
            <v>4.8000000000000007</v>
          </cell>
          <cell r="K23">
            <v>78.5</v>
          </cell>
          <cell r="L23">
            <v>38.600000000000009</v>
          </cell>
          <cell r="M23">
            <v>101.3</v>
          </cell>
          <cell r="O23">
            <v>788</v>
          </cell>
        </row>
        <row r="24">
          <cell r="A24" t="str">
            <v>La Quar</v>
          </cell>
          <cell r="B24" t="str">
            <v>Berguedà</v>
          </cell>
          <cell r="C24">
            <v>55.699999999999996</v>
          </cell>
          <cell r="D24">
            <v>39</v>
          </cell>
          <cell r="E24">
            <v>101.1</v>
          </cell>
          <cell r="F24">
            <v>48.200000000000017</v>
          </cell>
          <cell r="G24">
            <v>42</v>
          </cell>
          <cell r="H24">
            <v>134.29999999999998</v>
          </cell>
          <cell r="I24">
            <v>47.600000000000009</v>
          </cell>
          <cell r="J24">
            <v>24.400000000000002</v>
          </cell>
          <cell r="K24">
            <v>149.69999999999996</v>
          </cell>
          <cell r="L24">
            <v>113.79999999999998</v>
          </cell>
          <cell r="M24">
            <v>193.9</v>
          </cell>
          <cell r="O24">
            <v>873</v>
          </cell>
        </row>
        <row r="25">
          <cell r="A25" t="str">
            <v>PN Garraf (St. Pere de R.)</v>
          </cell>
          <cell r="B25" t="str">
            <v>Garraf</v>
          </cell>
          <cell r="C25">
            <v>191.09999999999997</v>
          </cell>
          <cell r="D25">
            <v>239.09999999999988</v>
          </cell>
          <cell r="E25">
            <v>334.10000000000008</v>
          </cell>
          <cell r="F25">
            <v>257.10000000000002</v>
          </cell>
          <cell r="G25">
            <v>254.2999999999999</v>
          </cell>
          <cell r="H25">
            <v>309.50000000000017</v>
          </cell>
          <cell r="I25">
            <v>251.50000000000006</v>
          </cell>
          <cell r="J25">
            <v>212.59999999999991</v>
          </cell>
          <cell r="K25">
            <v>296.3</v>
          </cell>
          <cell r="L25">
            <v>253.69999999999996</v>
          </cell>
          <cell r="M25">
            <v>306.8</v>
          </cell>
          <cell r="O25">
            <v>161</v>
          </cell>
        </row>
        <row r="26">
          <cell r="A26" t="str">
            <v>Cabrils</v>
          </cell>
          <cell r="B26" t="str">
            <v>Maresme</v>
          </cell>
          <cell r="C26">
            <v>245.29999999999998</v>
          </cell>
          <cell r="D26">
            <v>278.30000000000013</v>
          </cell>
          <cell r="E26">
            <v>313.2999999999999</v>
          </cell>
          <cell r="F26">
            <v>299.10000000000002</v>
          </cell>
          <cell r="G26">
            <v>242.1999999999999</v>
          </cell>
          <cell r="H26">
            <v>285.10000000000019</v>
          </cell>
          <cell r="I26">
            <v>233.89999999999989</v>
          </cell>
          <cell r="J26">
            <v>206.39999999999989</v>
          </cell>
          <cell r="K26">
            <v>301.09999999999985</v>
          </cell>
          <cell r="L26">
            <v>277.40000000000009</v>
          </cell>
          <cell r="M26">
            <v>292.59999999999997</v>
          </cell>
          <cell r="O26">
            <v>81</v>
          </cell>
        </row>
        <row r="27">
          <cell r="A27" t="str">
            <v>Dosrius (PN Montnegre)</v>
          </cell>
          <cell r="B27" t="str">
            <v>Maresme</v>
          </cell>
          <cell r="C27">
            <v>58.899999999999991</v>
          </cell>
          <cell r="D27">
            <v>85.6</v>
          </cell>
          <cell r="E27">
            <v>138.69999999999999</v>
          </cell>
          <cell r="F27">
            <v>99.299999999999983</v>
          </cell>
          <cell r="G27">
            <v>71.799999999999983</v>
          </cell>
          <cell r="H27">
            <v>132.9</v>
          </cell>
          <cell r="I27">
            <v>86</v>
          </cell>
          <cell r="J27">
            <v>49.899999999999977</v>
          </cell>
          <cell r="K27">
            <v>143</v>
          </cell>
          <cell r="L27">
            <v>105.19999999999999</v>
          </cell>
          <cell r="M27">
            <v>170.70000000000002</v>
          </cell>
          <cell r="O27">
            <v>460</v>
          </cell>
        </row>
        <row r="28">
          <cell r="A28" t="str">
            <v>Malgrat de Mar</v>
          </cell>
          <cell r="B28" t="str">
            <v>Maresme</v>
          </cell>
          <cell r="C28">
            <v>136.79999999999995</v>
          </cell>
          <cell r="D28">
            <v>193.8</v>
          </cell>
          <cell r="E28">
            <v>269.20000000000005</v>
          </cell>
          <cell r="F28">
            <v>224.2</v>
          </cell>
          <cell r="G28">
            <v>178.00000000000003</v>
          </cell>
          <cell r="H28">
            <v>226.99999999999997</v>
          </cell>
          <cell r="I28">
            <v>195.10000000000002</v>
          </cell>
          <cell r="J28">
            <v>164.4</v>
          </cell>
          <cell r="K28">
            <v>250.6999999999999</v>
          </cell>
          <cell r="L28">
            <v>228.99999999999997</v>
          </cell>
          <cell r="M28">
            <v>263.60000000000008</v>
          </cell>
          <cell r="O28">
            <v>2</v>
          </cell>
        </row>
        <row r="29">
          <cell r="A29" t="str">
            <v>Vilassar de Mar</v>
          </cell>
          <cell r="B29" t="str">
            <v>Maresme</v>
          </cell>
          <cell r="C29">
            <v>243.40000000000003</v>
          </cell>
          <cell r="D29">
            <v>268.60000000000002</v>
          </cell>
          <cell r="E29">
            <v>329.99999999999994</v>
          </cell>
          <cell r="F29">
            <v>302.79999999999995</v>
          </cell>
          <cell r="G29">
            <v>279.0999999999998</v>
          </cell>
          <cell r="H29">
            <v>331.59999999999997</v>
          </cell>
          <cell r="I29">
            <v>269.80000000000013</v>
          </cell>
          <cell r="J29">
            <v>239.1</v>
          </cell>
          <cell r="K29">
            <v>301.09999999999985</v>
          </cell>
          <cell r="L29">
            <v>277.40000000000009</v>
          </cell>
          <cell r="M29">
            <v>292.59999999999997</v>
          </cell>
          <cell r="O29">
            <v>44.5</v>
          </cell>
        </row>
        <row r="30">
          <cell r="A30" t="str">
            <v>Gurb</v>
          </cell>
          <cell r="B30" t="str">
            <v>Osona</v>
          </cell>
          <cell r="C30">
            <v>90.499999999999972</v>
          </cell>
          <cell r="D30">
            <v>92.799999999999955</v>
          </cell>
          <cell r="E30">
            <v>141.20000000000002</v>
          </cell>
          <cell r="F30">
            <v>113.50000000000003</v>
          </cell>
          <cell r="G30">
            <v>88.999999999999972</v>
          </cell>
          <cell r="H30">
            <v>157.79999999999998</v>
          </cell>
          <cell r="I30">
            <v>50.500000000000007</v>
          </cell>
          <cell r="J30">
            <v>36.9</v>
          </cell>
          <cell r="K30">
            <v>159.49999999999997</v>
          </cell>
          <cell r="L30">
            <v>132.60000000000002</v>
          </cell>
          <cell r="M30">
            <v>207.4</v>
          </cell>
          <cell r="O30">
            <v>509</v>
          </cell>
        </row>
        <row r="31">
          <cell r="A31" t="str">
            <v>Montesquiu</v>
          </cell>
          <cell r="B31" t="str">
            <v>Osona</v>
          </cell>
          <cell r="C31">
            <v>76.300000000000011</v>
          </cell>
          <cell r="D31">
            <v>50.900000000000006</v>
          </cell>
          <cell r="E31">
            <v>79.5</v>
          </cell>
          <cell r="F31">
            <v>70.099999999999966</v>
          </cell>
          <cell r="G31">
            <v>40.6</v>
          </cell>
          <cell r="H31">
            <v>141.90000000000003</v>
          </cell>
          <cell r="I31">
            <v>32.299999999999997</v>
          </cell>
          <cell r="J31">
            <v>20.700000000000003</v>
          </cell>
          <cell r="K31">
            <v>145.4</v>
          </cell>
          <cell r="L31">
            <v>103.70000000000002</v>
          </cell>
          <cell r="M31">
            <v>213.00000000000003</v>
          </cell>
          <cell r="O31">
            <v>684</v>
          </cell>
        </row>
        <row r="32">
          <cell r="A32" t="str">
            <v>Muntanyola</v>
          </cell>
          <cell r="B32" t="str">
            <v>Osona</v>
          </cell>
          <cell r="C32">
            <v>67.500000000000014</v>
          </cell>
          <cell r="D32">
            <v>83.5</v>
          </cell>
          <cell r="E32">
            <v>135.70000000000002</v>
          </cell>
          <cell r="F32">
            <v>85.700000000000017</v>
          </cell>
          <cell r="G32">
            <v>56.099999999999987</v>
          </cell>
          <cell r="H32">
            <v>141.80000000000004</v>
          </cell>
          <cell r="I32">
            <v>50.500000000000014</v>
          </cell>
          <cell r="J32">
            <v>23.400000000000002</v>
          </cell>
          <cell r="K32">
            <v>146.70000000000002</v>
          </cell>
          <cell r="L32">
            <v>95.59999999999998</v>
          </cell>
          <cell r="M32">
            <v>166.49999999999994</v>
          </cell>
          <cell r="O32">
            <v>816</v>
          </cell>
        </row>
        <row r="33">
          <cell r="A33" t="str">
            <v>Orís</v>
          </cell>
          <cell r="B33" t="str">
            <v>Osona</v>
          </cell>
          <cell r="C33">
            <v>64.900000000000006</v>
          </cell>
          <cell r="D33">
            <v>58.499999999999993</v>
          </cell>
          <cell r="E33">
            <v>99.800000000000011</v>
          </cell>
          <cell r="F33">
            <v>90.000000000000028</v>
          </cell>
          <cell r="G33">
            <v>59.100000000000009</v>
          </cell>
          <cell r="H33">
            <v>159.50000000000006</v>
          </cell>
          <cell r="I33">
            <v>53.000000000000014</v>
          </cell>
          <cell r="J33">
            <v>33.400000000000006</v>
          </cell>
          <cell r="K33">
            <v>165.2</v>
          </cell>
          <cell r="L33">
            <v>125.89999999999998</v>
          </cell>
          <cell r="M33">
            <v>215.1999999999999</v>
          </cell>
          <cell r="O33">
            <v>626</v>
          </cell>
        </row>
        <row r="34">
          <cell r="A34" t="str">
            <v>Perafita</v>
          </cell>
          <cell r="B34" t="str">
            <v>Osona</v>
          </cell>
          <cell r="C34">
            <v>59.099999999999994</v>
          </cell>
          <cell r="D34">
            <v>61.8</v>
          </cell>
          <cell r="E34">
            <v>94.399999999999991</v>
          </cell>
          <cell r="F34">
            <v>63.7</v>
          </cell>
          <cell r="G34">
            <v>45.800000000000011</v>
          </cell>
          <cell r="H34">
            <v>130.70000000000002</v>
          </cell>
          <cell r="I34">
            <v>36.4</v>
          </cell>
          <cell r="J34">
            <v>20.500000000000004</v>
          </cell>
          <cell r="K34">
            <v>130.19999999999996</v>
          </cell>
          <cell r="L34">
            <v>93.199999999999989</v>
          </cell>
          <cell r="M34">
            <v>164.50000000000006</v>
          </cell>
          <cell r="O34">
            <v>774</v>
          </cell>
        </row>
        <row r="35">
          <cell r="A35" t="str">
            <v>Vic</v>
          </cell>
          <cell r="B35" t="str">
            <v>Osona</v>
          </cell>
          <cell r="C35">
            <v>0</v>
          </cell>
          <cell r="D35">
            <v>0</v>
          </cell>
          <cell r="E35">
            <v>0</v>
          </cell>
          <cell r="F35">
            <v>0</v>
          </cell>
          <cell r="G35">
            <v>0</v>
          </cell>
          <cell r="H35">
            <v>174.9</v>
          </cell>
          <cell r="I35">
            <v>64.400000000000006</v>
          </cell>
          <cell r="J35">
            <v>43.400000000000006</v>
          </cell>
          <cell r="K35">
            <v>174.80000000000007</v>
          </cell>
          <cell r="L35">
            <v>141.6</v>
          </cell>
          <cell r="M35">
            <v>202.99999999999994</v>
          </cell>
          <cell r="O35">
            <v>499</v>
          </cell>
        </row>
        <row r="36">
          <cell r="A36" t="str">
            <v>Castellbisbal</v>
          </cell>
          <cell r="B36" t="str">
            <v>Vallès Occidental</v>
          </cell>
          <cell r="C36">
            <v>189.90000000000003</v>
          </cell>
          <cell r="D36">
            <v>321.7</v>
          </cell>
          <cell r="E36">
            <v>372.30000000000007</v>
          </cell>
          <cell r="F36">
            <v>318.39999999999998</v>
          </cell>
          <cell r="G36">
            <v>293.30000000000013</v>
          </cell>
          <cell r="H36">
            <v>354.69999999999993</v>
          </cell>
          <cell r="I36">
            <v>268.00000000000006</v>
          </cell>
          <cell r="J36">
            <v>252.4</v>
          </cell>
          <cell r="K36">
            <v>378.7</v>
          </cell>
          <cell r="L36">
            <v>354.9</v>
          </cell>
          <cell r="M36">
            <v>381.19999999999993</v>
          </cell>
          <cell r="O36">
            <v>147</v>
          </cell>
        </row>
        <row r="37">
          <cell r="A37" t="str">
            <v>Cerdanyola del Vallès</v>
          </cell>
          <cell r="B37" t="str">
            <v>Vallès Occidental</v>
          </cell>
          <cell r="C37">
            <v>189.90000000000003</v>
          </cell>
          <cell r="D37">
            <v>249.90000000000003</v>
          </cell>
          <cell r="E37">
            <v>309.00000000000011</v>
          </cell>
          <cell r="F37">
            <v>262.99999999999994</v>
          </cell>
          <cell r="G37">
            <v>198.19999999999993</v>
          </cell>
          <cell r="H37">
            <v>285.30000000000007</v>
          </cell>
          <cell r="I37">
            <v>216.39999999999992</v>
          </cell>
          <cell r="J37">
            <v>150.6</v>
          </cell>
          <cell r="K37">
            <v>296.59999999999991</v>
          </cell>
          <cell r="L37">
            <v>270.89999999999992</v>
          </cell>
          <cell r="M37">
            <v>303.90000000000003</v>
          </cell>
          <cell r="O37">
            <v>84</v>
          </cell>
        </row>
        <row r="38">
          <cell r="A38" t="str">
            <v>Rellinars</v>
          </cell>
          <cell r="B38" t="str">
            <v>Vallès Occidental</v>
          </cell>
          <cell r="C38">
            <v>89.8</v>
          </cell>
          <cell r="D38">
            <v>122.49999999999999</v>
          </cell>
          <cell r="E38">
            <v>180.90000000000006</v>
          </cell>
          <cell r="F38">
            <v>129.60000000000005</v>
          </cell>
          <cell r="G38">
            <v>90.800000000000011</v>
          </cell>
          <cell r="H38">
            <v>164.2</v>
          </cell>
          <cell r="I38">
            <v>125.19999999999999</v>
          </cell>
          <cell r="J38">
            <v>106.09999999999997</v>
          </cell>
          <cell r="K38">
            <v>227.5</v>
          </cell>
          <cell r="L38">
            <v>191</v>
          </cell>
          <cell r="M38">
            <v>242.1</v>
          </cell>
          <cell r="O38">
            <v>421</v>
          </cell>
        </row>
        <row r="39">
          <cell r="A39" t="str">
            <v>Sabadell</v>
          </cell>
          <cell r="B39" t="str">
            <v>Vallès Occidental</v>
          </cell>
          <cell r="C39">
            <v>0</v>
          </cell>
          <cell r="D39">
            <v>0</v>
          </cell>
          <cell r="E39">
            <v>235.59999999999994</v>
          </cell>
          <cell r="F39">
            <v>237.89999999999998</v>
          </cell>
          <cell r="G39">
            <v>149.59999999999997</v>
          </cell>
          <cell r="H39">
            <v>254.60000000000005</v>
          </cell>
          <cell r="I39">
            <v>184.70000000000005</v>
          </cell>
          <cell r="J39">
            <v>150.6</v>
          </cell>
          <cell r="K39">
            <v>296.59999999999991</v>
          </cell>
          <cell r="L39">
            <v>270.89999999999992</v>
          </cell>
          <cell r="M39">
            <v>303.90000000000003</v>
          </cell>
          <cell r="O39">
            <v>258</v>
          </cell>
        </row>
        <row r="40">
          <cell r="A40" t="str">
            <v>Sant Cugat del Vallès</v>
          </cell>
          <cell r="B40" t="str">
            <v>Vallès Occidental</v>
          </cell>
          <cell r="C40">
            <v>0</v>
          </cell>
          <cell r="D40">
            <v>0</v>
          </cell>
          <cell r="E40">
            <v>0</v>
          </cell>
          <cell r="F40">
            <v>0</v>
          </cell>
          <cell r="G40">
            <v>0</v>
          </cell>
          <cell r="H40">
            <v>0</v>
          </cell>
          <cell r="I40">
            <v>73.200000000000017</v>
          </cell>
          <cell r="J40">
            <v>203.59999999999994</v>
          </cell>
          <cell r="K40">
            <v>329.90000000000003</v>
          </cell>
          <cell r="L40">
            <v>299.20000000000022</v>
          </cell>
          <cell r="M40">
            <v>330.7</v>
          </cell>
          <cell r="O40">
            <v>158</v>
          </cell>
        </row>
        <row r="41">
          <cell r="A41" t="str">
            <v>Sant Llorenç Savall</v>
          </cell>
          <cell r="B41" t="str">
            <v>Vallès Occidental</v>
          </cell>
          <cell r="C41">
            <v>68.900000000000006</v>
          </cell>
          <cell r="D41">
            <v>80.5</v>
          </cell>
          <cell r="E41">
            <v>142.70000000000005</v>
          </cell>
          <cell r="F41">
            <v>95.2</v>
          </cell>
          <cell r="G41">
            <v>40.799999999999997</v>
          </cell>
          <cell r="H41">
            <v>111.7</v>
          </cell>
          <cell r="I41">
            <v>52.999999999999993</v>
          </cell>
          <cell r="J41">
            <v>24.7</v>
          </cell>
          <cell r="K41">
            <v>126.49999999999997</v>
          </cell>
          <cell r="L41">
            <v>86.500000000000014</v>
          </cell>
          <cell r="M41">
            <v>122.59999999999997</v>
          </cell>
          <cell r="O41">
            <v>528</v>
          </cell>
        </row>
        <row r="42">
          <cell r="A42" t="str">
            <v>Vacarisses</v>
          </cell>
          <cell r="B42" t="str">
            <v>Vallès Occidental</v>
          </cell>
          <cell r="C42">
            <v>91.699999999999974</v>
          </cell>
          <cell r="D42">
            <v>156.50000000000006</v>
          </cell>
          <cell r="E42">
            <v>204.60000000000002</v>
          </cell>
          <cell r="F42">
            <v>153.20000000000007</v>
          </cell>
          <cell r="G42">
            <v>105.60000000000001</v>
          </cell>
          <cell r="H42">
            <v>184.89999999999998</v>
          </cell>
          <cell r="I42">
            <v>123</v>
          </cell>
          <cell r="J42">
            <v>101.99999999999997</v>
          </cell>
          <cell r="K42">
            <v>222.80000000000004</v>
          </cell>
          <cell r="L42">
            <v>189.30000000000013</v>
          </cell>
          <cell r="M42">
            <v>224.6999999999999</v>
          </cell>
          <cell r="O42">
            <v>343</v>
          </cell>
        </row>
        <row r="43">
          <cell r="A43" t="str">
            <v>Caldes de Montbui</v>
          </cell>
          <cell r="B43" t="str">
            <v>Vallès Oriental</v>
          </cell>
          <cell r="C43">
            <v>234.1</v>
          </cell>
          <cell r="D43">
            <v>257.39999999999998</v>
          </cell>
          <cell r="E43">
            <v>299.3</v>
          </cell>
          <cell r="F43">
            <v>244.29999999999993</v>
          </cell>
          <cell r="G43">
            <v>168.99999999999997</v>
          </cell>
          <cell r="H43">
            <v>255.49999999999989</v>
          </cell>
          <cell r="I43">
            <v>196.09999999999997</v>
          </cell>
          <cell r="J43">
            <v>189.7</v>
          </cell>
          <cell r="K43">
            <v>280.40000000000003</v>
          </cell>
          <cell r="L43">
            <v>250.19999999999996</v>
          </cell>
          <cell r="M43">
            <v>294.5</v>
          </cell>
          <cell r="O43">
            <v>176</v>
          </cell>
        </row>
        <row r="44">
          <cell r="A44" t="str">
            <v>Parets del Vallès</v>
          </cell>
          <cell r="B44" t="str">
            <v>Vallès Oriental</v>
          </cell>
          <cell r="C44">
            <v>0</v>
          </cell>
          <cell r="D44">
            <v>0</v>
          </cell>
          <cell r="E44">
            <v>373.49999999999994</v>
          </cell>
          <cell r="F44">
            <v>304.20000000000005</v>
          </cell>
          <cell r="G44">
            <v>269.20000000000005</v>
          </cell>
          <cell r="H44">
            <v>359.80000000000007</v>
          </cell>
          <cell r="I44">
            <v>266.7</v>
          </cell>
          <cell r="J44">
            <v>244.50000000000006</v>
          </cell>
          <cell r="K44">
            <v>372.49999999999983</v>
          </cell>
          <cell r="L44">
            <v>329.19999999999987</v>
          </cell>
          <cell r="M44">
            <v>391.90000000000003</v>
          </cell>
          <cell r="O44">
            <v>123</v>
          </cell>
        </row>
        <row r="45">
          <cell r="A45" t="str">
            <v>Tagamanent (PN Montseny)</v>
          </cell>
          <cell r="B45" t="str">
            <v>Vallès Oriental</v>
          </cell>
          <cell r="C45">
            <v>28.800000000000004</v>
          </cell>
          <cell r="D45">
            <v>26.300000000000008</v>
          </cell>
          <cell r="E45">
            <v>73.799999999999983</v>
          </cell>
          <cell r="F45">
            <v>33.400000000000006</v>
          </cell>
          <cell r="G45">
            <v>26.199999999999996</v>
          </cell>
          <cell r="H45">
            <v>77.100000000000009</v>
          </cell>
          <cell r="I45">
            <v>22.800000000000004</v>
          </cell>
          <cell r="J45">
            <v>9.9000000000000021</v>
          </cell>
          <cell r="K45">
            <v>77.699999999999989</v>
          </cell>
          <cell r="L45">
            <v>43.7</v>
          </cell>
          <cell r="M45">
            <v>91.700000000000031</v>
          </cell>
          <cell r="O45">
            <v>1030</v>
          </cell>
        </row>
        <row r="46">
          <cell r="A46" t="str">
            <v>Vilanova del Vallès</v>
          </cell>
          <cell r="B46" t="str">
            <v>Vallès Oriental</v>
          </cell>
          <cell r="C46">
            <v>134.10000000000002</v>
          </cell>
          <cell r="D46">
            <v>178.50000000000006</v>
          </cell>
          <cell r="E46">
            <v>226.20000000000002</v>
          </cell>
          <cell r="F46">
            <v>185.7</v>
          </cell>
          <cell r="G46">
            <v>116</v>
          </cell>
          <cell r="H46">
            <v>197.6999999999999</v>
          </cell>
          <cell r="I46">
            <v>133.19999999999999</v>
          </cell>
          <cell r="J46">
            <v>96.2</v>
          </cell>
          <cell r="K46">
            <v>213.19999999999993</v>
          </cell>
          <cell r="L46">
            <v>167.00000000000003</v>
          </cell>
          <cell r="M46">
            <v>234.8000000000001</v>
          </cell>
          <cell r="O46">
            <v>126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4:K32"/>
  <sheetViews>
    <sheetView showGridLines="0" tabSelected="1" zoomScale="120" zoomScaleNormal="120" workbookViewId="0">
      <selection activeCell="L33" sqref="L33"/>
    </sheetView>
  </sheetViews>
  <sheetFormatPr defaultRowHeight="12.75" x14ac:dyDescent="0.2"/>
  <cols>
    <col min="1" max="1" width="9.5703125" customWidth="1"/>
    <col min="2" max="2" width="9.140625" customWidth="1"/>
    <col min="3" max="10" width="11.42578125" customWidth="1"/>
    <col min="11" max="11" width="12.28515625" customWidth="1"/>
    <col min="12" max="256" width="11.42578125" customWidth="1"/>
  </cols>
  <sheetData>
    <row r="14" spans="3:11" ht="18.75" x14ac:dyDescent="0.3">
      <c r="C14" s="307" t="s">
        <v>391</v>
      </c>
      <c r="D14" s="307"/>
      <c r="E14" s="307"/>
      <c r="F14" s="307"/>
      <c r="G14" s="307"/>
      <c r="H14" s="307"/>
      <c r="I14" s="307"/>
      <c r="J14" s="307"/>
      <c r="K14" s="307"/>
    </row>
    <row r="15" spans="3:11" ht="15" x14ac:dyDescent="0.25">
      <c r="E15" s="38"/>
      <c r="F15" s="38"/>
      <c r="G15" s="38"/>
    </row>
    <row r="16" spans="3:11" ht="15" x14ac:dyDescent="0.25">
      <c r="E16" s="38"/>
      <c r="F16" s="39" t="s">
        <v>395</v>
      </c>
      <c r="G16" s="38"/>
    </row>
    <row r="17" spans="5:9" ht="15" x14ac:dyDescent="0.25">
      <c r="E17" s="38"/>
      <c r="F17" s="39" t="s">
        <v>505</v>
      </c>
      <c r="G17" s="38"/>
    </row>
    <row r="18" spans="5:9" ht="15" x14ac:dyDescent="0.25">
      <c r="E18" s="38"/>
      <c r="F18" s="39" t="s">
        <v>396</v>
      </c>
      <c r="G18" s="38"/>
    </row>
    <row r="19" spans="5:9" ht="15" x14ac:dyDescent="0.25">
      <c r="E19" s="38"/>
      <c r="F19" s="39" t="s">
        <v>466</v>
      </c>
      <c r="G19" s="38"/>
    </row>
    <row r="20" spans="5:9" ht="15" x14ac:dyDescent="0.25">
      <c r="F20" s="39" t="s">
        <v>514</v>
      </c>
    </row>
    <row r="21" spans="5:9" ht="15" x14ac:dyDescent="0.25">
      <c r="F21" s="39"/>
    </row>
    <row r="24" spans="5:9" ht="15" x14ac:dyDescent="0.25">
      <c r="E24" s="38"/>
      <c r="F24" s="38"/>
      <c r="G24" s="38"/>
    </row>
    <row r="26" spans="5:9" ht="15.75" x14ac:dyDescent="0.25">
      <c r="I26" s="63" t="s">
        <v>564</v>
      </c>
    </row>
    <row r="27" spans="5:9" ht="15.75" x14ac:dyDescent="0.25">
      <c r="I27" s="63"/>
    </row>
    <row r="28" spans="5:9" ht="15.75" x14ac:dyDescent="0.25">
      <c r="I28" s="63"/>
    </row>
    <row r="29" spans="5:9" ht="15.75" x14ac:dyDescent="0.25">
      <c r="I29" s="63"/>
    </row>
    <row r="30" spans="5:9" ht="15.75" x14ac:dyDescent="0.25">
      <c r="I30" s="63"/>
    </row>
    <row r="31" spans="5:9" ht="15.75" x14ac:dyDescent="0.25">
      <c r="I31" s="63"/>
    </row>
    <row r="32" spans="5:9" ht="15.75" x14ac:dyDescent="0.25">
      <c r="I32" s="63"/>
    </row>
  </sheetData>
  <sheetProtection sheet="1" objects="1" scenarios="1"/>
  <mergeCells count="1">
    <mergeCell ref="C14:K14"/>
  </mergeCells>
  <phoneticPr fontId="2" type="noConversion"/>
  <hyperlinks>
    <hyperlink ref="F16" location="Instruccions!A1" display="Instruccions"/>
    <hyperlink ref="F18" location="CERCADOR!A1" display="Cercador"/>
    <hyperlink ref="F17" location="'dades bàsiques'!A1" display="Dades bàsiques"/>
    <hyperlink ref="F20" location="'Gràfiques evolució equipament'!A1" display="Gràfiques"/>
  </hyperlinks>
  <pageMargins left="0.75" right="0.75" top="1" bottom="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workbookViewId="0">
      <pane xSplit="1" topLeftCell="B1" activePane="topRight" state="frozenSplit"/>
      <selection activeCell="A19" sqref="A1:IV65536"/>
      <selection pane="topRight" activeCell="U72" sqref="U72:U73"/>
    </sheetView>
  </sheetViews>
  <sheetFormatPr defaultColWidth="11.42578125" defaultRowHeight="11.25" x14ac:dyDescent="0.2"/>
  <cols>
    <col min="1" max="1" width="25" style="85" customWidth="1"/>
    <col min="2" max="2" width="17" style="85" customWidth="1"/>
    <col min="3" max="3" width="5.42578125" style="85" customWidth="1"/>
    <col min="4" max="4" width="16.85546875" style="85" customWidth="1"/>
    <col min="5" max="5" width="5.28515625" style="85" customWidth="1"/>
    <col min="6" max="6" width="15.42578125" style="85" customWidth="1"/>
    <col min="7" max="7" width="6" style="85" customWidth="1"/>
    <col min="8" max="8" width="11.42578125" style="85"/>
    <col min="9" max="9" width="6.85546875" style="85" customWidth="1"/>
    <col min="10" max="10" width="10.28515625" style="85" customWidth="1"/>
    <col min="11" max="11" width="6.42578125" style="85" customWidth="1"/>
    <col min="12" max="12" width="8.7109375" style="85" customWidth="1"/>
    <col min="13" max="13" width="11.42578125" style="85"/>
    <col min="14" max="14" width="8" style="85" customWidth="1"/>
    <col min="15" max="16" width="11.42578125" style="85"/>
    <col min="17" max="17" width="8.28515625" style="85" customWidth="1"/>
    <col min="18" max="18" width="9.85546875" style="85" customWidth="1"/>
    <col min="19" max="19" width="7.7109375" style="85" customWidth="1"/>
    <col min="20" max="16384" width="11.42578125" style="85"/>
  </cols>
  <sheetData>
    <row r="1" spans="1:15" hidden="1" x14ac:dyDescent="0.2">
      <c r="A1" s="84" t="s">
        <v>349</v>
      </c>
    </row>
    <row r="2" spans="1:15" s="87" customFormat="1" ht="33.75" hidden="1" x14ac:dyDescent="0.2">
      <c r="A2" s="86" t="s">
        <v>350</v>
      </c>
      <c r="B2" s="86" t="s">
        <v>351</v>
      </c>
      <c r="C2" s="86" t="s">
        <v>346</v>
      </c>
      <c r="D2" s="86" t="s">
        <v>352</v>
      </c>
      <c r="E2" s="86" t="s">
        <v>346</v>
      </c>
      <c r="F2" s="86" t="s">
        <v>353</v>
      </c>
      <c r="G2" s="86" t="s">
        <v>346</v>
      </c>
      <c r="H2" s="86" t="s">
        <v>354</v>
      </c>
      <c r="I2" s="86" t="s">
        <v>346</v>
      </c>
      <c r="J2" s="86" t="s">
        <v>355</v>
      </c>
      <c r="K2" s="86" t="s">
        <v>346</v>
      </c>
      <c r="L2" s="86" t="s">
        <v>356</v>
      </c>
      <c r="M2" s="86" t="s">
        <v>346</v>
      </c>
      <c r="N2" s="86" t="s">
        <v>357</v>
      </c>
      <c r="O2" s="86" t="s">
        <v>346</v>
      </c>
    </row>
    <row r="3" spans="1:15" hidden="1" x14ac:dyDescent="0.2">
      <c r="A3" s="88" t="s">
        <v>322</v>
      </c>
      <c r="B3" s="89">
        <v>67.96350364963503</v>
      </c>
      <c r="C3" s="90">
        <v>58</v>
      </c>
      <c r="D3" s="89">
        <v>55.734999999999999</v>
      </c>
      <c r="E3" s="90">
        <v>50</v>
      </c>
      <c r="F3" s="89">
        <v>65.952312197273898</v>
      </c>
      <c r="G3" s="90">
        <v>6</v>
      </c>
      <c r="H3" s="89">
        <v>169.82516414885544</v>
      </c>
      <c r="I3" s="90">
        <v>3</v>
      </c>
      <c r="J3" s="89" t="s">
        <v>358</v>
      </c>
      <c r="K3" s="90">
        <v>0</v>
      </c>
      <c r="L3" s="89">
        <v>61.42818181818182</v>
      </c>
      <c r="M3" s="90">
        <v>59</v>
      </c>
      <c r="N3" s="89">
        <v>140.42995529061105</v>
      </c>
      <c r="O3" s="90">
        <v>59</v>
      </c>
    </row>
    <row r="4" spans="1:15" hidden="1" x14ac:dyDescent="0.2">
      <c r="A4" s="88" t="s">
        <v>323</v>
      </c>
      <c r="B4" s="89">
        <v>25.017129715810373</v>
      </c>
      <c r="C4" s="90">
        <v>210</v>
      </c>
      <c r="D4" s="89">
        <v>62.270290121189866</v>
      </c>
      <c r="E4" s="90">
        <v>187</v>
      </c>
      <c r="F4" s="89">
        <v>45.345235645194485</v>
      </c>
      <c r="G4" s="90">
        <v>22</v>
      </c>
      <c r="H4" s="89">
        <v>33.5710975</v>
      </c>
      <c r="I4" s="90">
        <v>7</v>
      </c>
      <c r="J4" s="89" t="s">
        <v>358</v>
      </c>
      <c r="K4" s="90">
        <v>0</v>
      </c>
      <c r="L4" s="89">
        <v>61.475393390466905</v>
      </c>
      <c r="M4" s="90">
        <v>212</v>
      </c>
      <c r="N4" s="89">
        <v>85.10913032972914</v>
      </c>
      <c r="O4" s="90">
        <v>212</v>
      </c>
    </row>
    <row r="5" spans="1:15" hidden="1" x14ac:dyDescent="0.2">
      <c r="A5" s="88" t="s">
        <v>324</v>
      </c>
      <c r="B5" s="89">
        <v>32.44895637279798</v>
      </c>
      <c r="C5" s="90">
        <v>56</v>
      </c>
      <c r="D5" s="89">
        <v>97.59482758620689</v>
      </c>
      <c r="E5" s="90">
        <v>49</v>
      </c>
      <c r="F5" s="89">
        <v>141.97682590144734</v>
      </c>
      <c r="G5" s="90">
        <v>2</v>
      </c>
      <c r="H5" s="89">
        <v>77.409460374802435</v>
      </c>
      <c r="I5" s="90">
        <v>4</v>
      </c>
      <c r="J5" s="89">
        <v>57.082984073763619</v>
      </c>
      <c r="K5" s="90">
        <v>1</v>
      </c>
      <c r="L5" s="89">
        <v>95.786079783833458</v>
      </c>
      <c r="M5" s="90">
        <v>56</v>
      </c>
      <c r="N5" s="89">
        <v>126.15397365570809</v>
      </c>
      <c r="O5" s="90">
        <v>56</v>
      </c>
    </row>
    <row r="6" spans="1:15" hidden="1" x14ac:dyDescent="0.2">
      <c r="A6" s="88" t="s">
        <v>325</v>
      </c>
      <c r="B6" s="89">
        <v>45.971510341858121</v>
      </c>
      <c r="C6" s="90">
        <v>52</v>
      </c>
      <c r="D6" s="89">
        <v>68.015086206896555</v>
      </c>
      <c r="E6" s="90">
        <v>43</v>
      </c>
      <c r="F6" s="89">
        <v>75.306343231217539</v>
      </c>
      <c r="G6" s="90">
        <v>6</v>
      </c>
      <c r="H6" s="89">
        <v>94.013422818791952</v>
      </c>
      <c r="I6" s="90">
        <v>1</v>
      </c>
      <c r="J6" s="89" t="s">
        <v>358</v>
      </c>
      <c r="K6" s="90">
        <v>0</v>
      </c>
      <c r="L6" s="89">
        <v>68.351067634472798</v>
      </c>
      <c r="M6" s="90">
        <v>52</v>
      </c>
      <c r="N6" s="89">
        <v>115.88888731017076</v>
      </c>
      <c r="O6" s="90">
        <v>52</v>
      </c>
    </row>
    <row r="7" spans="1:15" hidden="1" x14ac:dyDescent="0.2">
      <c r="A7" s="88" t="s">
        <v>326</v>
      </c>
      <c r="B7" s="89">
        <v>59.269172108236006</v>
      </c>
      <c r="C7" s="90">
        <v>4</v>
      </c>
      <c r="D7" s="89">
        <v>64.521658001594375</v>
      </c>
      <c r="E7" s="90">
        <v>4</v>
      </c>
      <c r="F7" s="89" t="s">
        <v>358</v>
      </c>
      <c r="G7" s="90">
        <v>0</v>
      </c>
      <c r="H7" s="89" t="s">
        <v>358</v>
      </c>
      <c r="I7" s="90">
        <v>0</v>
      </c>
      <c r="J7" s="89" t="s">
        <v>358</v>
      </c>
      <c r="K7" s="90">
        <v>0</v>
      </c>
      <c r="L7" s="89">
        <v>64.521658001594375</v>
      </c>
      <c r="M7" s="90">
        <v>4</v>
      </c>
      <c r="N7" s="89">
        <v>138.14844985192903</v>
      </c>
      <c r="O7" s="90">
        <v>4</v>
      </c>
    </row>
    <row r="8" spans="1:15" hidden="1" x14ac:dyDescent="0.2">
      <c r="A8" s="88" t="s">
        <v>327</v>
      </c>
      <c r="B8" s="89">
        <v>53.233333333333334</v>
      </c>
      <c r="C8" s="90">
        <v>2</v>
      </c>
      <c r="D8" s="89">
        <v>67.369910714285709</v>
      </c>
      <c r="E8" s="90">
        <v>2</v>
      </c>
      <c r="F8" s="89" t="s">
        <v>358</v>
      </c>
      <c r="G8" s="90">
        <v>0</v>
      </c>
      <c r="H8" s="89" t="s">
        <v>358</v>
      </c>
      <c r="I8" s="90">
        <v>0</v>
      </c>
      <c r="J8" s="89" t="s">
        <v>358</v>
      </c>
      <c r="K8" s="90">
        <v>0</v>
      </c>
      <c r="L8" s="89">
        <v>67.369910714285709</v>
      </c>
      <c r="M8" s="90">
        <v>2</v>
      </c>
      <c r="N8" s="89">
        <v>120.60324404761906</v>
      </c>
      <c r="O8" s="90">
        <v>2</v>
      </c>
    </row>
    <row r="9" spans="1:15" hidden="1" x14ac:dyDescent="0.2">
      <c r="A9" s="88" t="s">
        <v>328</v>
      </c>
      <c r="B9" s="89">
        <v>28.264923917284431</v>
      </c>
      <c r="C9" s="90">
        <v>51</v>
      </c>
      <c r="D9" s="89">
        <v>32.33371592539455</v>
      </c>
      <c r="E9" s="90">
        <v>43</v>
      </c>
      <c r="F9" s="89">
        <v>50.053780714375513</v>
      </c>
      <c r="G9" s="90">
        <v>9</v>
      </c>
      <c r="H9" s="89">
        <v>37.81513130010498</v>
      </c>
      <c r="I9" s="90">
        <v>2</v>
      </c>
      <c r="J9" s="89" t="s">
        <v>358</v>
      </c>
      <c r="K9" s="90">
        <v>0</v>
      </c>
      <c r="L9" s="89">
        <v>48.96875</v>
      </c>
      <c r="M9" s="90">
        <v>51</v>
      </c>
      <c r="N9" s="89">
        <v>77.065852112676055</v>
      </c>
      <c r="O9" s="90">
        <v>51</v>
      </c>
    </row>
    <row r="10" spans="1:15" hidden="1" x14ac:dyDescent="0.2">
      <c r="A10" s="88" t="s">
        <v>329</v>
      </c>
      <c r="B10" s="89">
        <v>12.073908730158729</v>
      </c>
      <c r="C10" s="90">
        <v>27</v>
      </c>
      <c r="D10" s="89">
        <v>5.6926360086538965</v>
      </c>
      <c r="E10" s="90">
        <v>22</v>
      </c>
      <c r="F10" s="89">
        <v>6.2456686131386867</v>
      </c>
      <c r="G10" s="90">
        <v>7</v>
      </c>
      <c r="H10" s="89">
        <v>34.344678267907732</v>
      </c>
      <c r="I10" s="90">
        <v>4</v>
      </c>
      <c r="J10" s="89" t="s">
        <v>358</v>
      </c>
      <c r="K10" s="90">
        <v>0</v>
      </c>
      <c r="L10" s="89">
        <v>7.4446666666666665</v>
      </c>
      <c r="M10" s="90">
        <v>29</v>
      </c>
      <c r="N10" s="89">
        <v>24.90800595238095</v>
      </c>
      <c r="O10" s="90">
        <v>29</v>
      </c>
    </row>
    <row r="11" spans="1:15" hidden="1" x14ac:dyDescent="0.2">
      <c r="A11" s="88" t="s">
        <v>330</v>
      </c>
      <c r="B11" s="89">
        <v>132.03367213114754</v>
      </c>
      <c r="C11" s="90">
        <v>9</v>
      </c>
      <c r="D11" s="89">
        <v>597.48114253240908</v>
      </c>
      <c r="E11" s="90">
        <v>8</v>
      </c>
      <c r="F11" s="89">
        <v>233.74808647260275</v>
      </c>
      <c r="G11" s="90">
        <v>1</v>
      </c>
      <c r="H11" s="89" t="s">
        <v>358</v>
      </c>
      <c r="I11" s="90">
        <v>0</v>
      </c>
      <c r="J11" s="89" t="s">
        <v>358</v>
      </c>
      <c r="K11" s="90">
        <v>0</v>
      </c>
      <c r="L11" s="89">
        <v>557.890625</v>
      </c>
      <c r="M11" s="90">
        <v>9</v>
      </c>
      <c r="N11" s="89">
        <v>562.30277679697349</v>
      </c>
      <c r="O11" s="90">
        <v>9</v>
      </c>
    </row>
    <row r="12" spans="1:15" hidden="1" x14ac:dyDescent="0.2">
      <c r="A12" s="88" t="s">
        <v>331</v>
      </c>
      <c r="B12" s="89">
        <v>84.515686274509804</v>
      </c>
      <c r="C12" s="90">
        <v>5</v>
      </c>
      <c r="D12" s="89">
        <v>252.20845070422536</v>
      </c>
      <c r="E12" s="90">
        <v>5</v>
      </c>
      <c r="F12" s="89" t="s">
        <v>358</v>
      </c>
      <c r="G12" s="90">
        <v>0</v>
      </c>
      <c r="H12" s="89" t="s">
        <v>358</v>
      </c>
      <c r="I12" s="90">
        <v>0</v>
      </c>
      <c r="J12" s="89" t="s">
        <v>358</v>
      </c>
      <c r="K12" s="90">
        <v>0</v>
      </c>
      <c r="L12" s="89">
        <v>252.20845070422536</v>
      </c>
      <c r="M12" s="90">
        <v>5</v>
      </c>
      <c r="N12" s="89">
        <v>449.80392156862746</v>
      </c>
      <c r="O12" s="90">
        <v>5</v>
      </c>
    </row>
    <row r="13" spans="1:15" hidden="1" x14ac:dyDescent="0.2">
      <c r="A13" s="88" t="s">
        <v>332</v>
      </c>
      <c r="B13" s="89">
        <v>6.9426035502958579</v>
      </c>
      <c r="C13" s="90">
        <v>9</v>
      </c>
      <c r="D13" s="89">
        <v>5.8688618060009983</v>
      </c>
      <c r="E13" s="90">
        <v>7</v>
      </c>
      <c r="F13" s="89">
        <v>1.96</v>
      </c>
      <c r="G13" s="90">
        <v>1</v>
      </c>
      <c r="H13" s="89">
        <v>38.450000000000003</v>
      </c>
      <c r="I13" s="90">
        <v>1</v>
      </c>
      <c r="J13" s="89" t="s">
        <v>358</v>
      </c>
      <c r="K13" s="90">
        <v>0</v>
      </c>
      <c r="L13" s="89">
        <v>5.8688618060009983</v>
      </c>
      <c r="M13" s="90">
        <v>9</v>
      </c>
      <c r="N13" s="89">
        <v>11.86</v>
      </c>
      <c r="O13" s="90">
        <v>9</v>
      </c>
    </row>
    <row r="14" spans="1:15" hidden="1" x14ac:dyDescent="0.2"/>
    <row r="15" spans="1:15" hidden="1" x14ac:dyDescent="0.2"/>
    <row r="16" spans="1:15" hidden="1" x14ac:dyDescent="0.2">
      <c r="A16" s="84" t="s">
        <v>349</v>
      </c>
    </row>
    <row r="17" spans="1:15" s="87" customFormat="1" ht="33.75" hidden="1" x14ac:dyDescent="0.2">
      <c r="A17" s="86" t="s">
        <v>319</v>
      </c>
      <c r="B17" s="86" t="s">
        <v>351</v>
      </c>
      <c r="C17" s="86" t="s">
        <v>346</v>
      </c>
      <c r="D17" s="86" t="s">
        <v>352</v>
      </c>
      <c r="E17" s="86" t="s">
        <v>346</v>
      </c>
      <c r="F17" s="86" t="s">
        <v>353</v>
      </c>
      <c r="G17" s="86" t="s">
        <v>346</v>
      </c>
      <c r="H17" s="86" t="s">
        <v>354</v>
      </c>
      <c r="I17" s="86" t="s">
        <v>346</v>
      </c>
      <c r="J17" s="86" t="s">
        <v>355</v>
      </c>
      <c r="K17" s="86" t="s">
        <v>346</v>
      </c>
      <c r="L17" s="86" t="s">
        <v>356</v>
      </c>
      <c r="M17" s="86" t="s">
        <v>346</v>
      </c>
      <c r="N17" s="86" t="s">
        <v>357</v>
      </c>
      <c r="O17" s="86" t="s">
        <v>346</v>
      </c>
    </row>
    <row r="18" spans="1:15" hidden="1" x14ac:dyDescent="0.2">
      <c r="A18" s="88" t="s">
        <v>322</v>
      </c>
      <c r="B18" s="89">
        <v>49.90654205607477</v>
      </c>
      <c r="C18" s="90">
        <v>37</v>
      </c>
      <c r="D18" s="89">
        <v>113.72793354101765</v>
      </c>
      <c r="E18" s="90">
        <v>25</v>
      </c>
      <c r="F18" s="89">
        <v>39.73339358337099</v>
      </c>
      <c r="G18" s="90">
        <v>11</v>
      </c>
      <c r="H18" s="89">
        <v>45.0781517398745</v>
      </c>
      <c r="I18" s="90">
        <v>3</v>
      </c>
      <c r="J18" s="89">
        <v>63.26171079429735</v>
      </c>
      <c r="K18" s="90">
        <v>1</v>
      </c>
      <c r="L18" s="89">
        <v>106.43924673155142</v>
      </c>
      <c r="M18" s="90">
        <v>38</v>
      </c>
      <c r="N18" s="89">
        <v>154.41042225600594</v>
      </c>
      <c r="O18" s="90">
        <v>38</v>
      </c>
    </row>
    <row r="19" spans="1:15" hidden="1" x14ac:dyDescent="0.2">
      <c r="A19" s="88" t="s">
        <v>323</v>
      </c>
      <c r="B19" s="89">
        <v>23.2501611863314</v>
      </c>
      <c r="C19" s="90">
        <v>65</v>
      </c>
      <c r="D19" s="89">
        <v>77.84409543545641</v>
      </c>
      <c r="E19" s="90">
        <v>44</v>
      </c>
      <c r="F19" s="89">
        <v>64.71734247594388</v>
      </c>
      <c r="G19" s="90">
        <v>20</v>
      </c>
      <c r="H19" s="89">
        <v>159.3264321340022</v>
      </c>
      <c r="I19" s="90">
        <v>3</v>
      </c>
      <c r="J19" s="89" t="s">
        <v>358</v>
      </c>
      <c r="K19" s="90">
        <v>0</v>
      </c>
      <c r="L19" s="89">
        <v>73.003256574238264</v>
      </c>
      <c r="M19" s="90">
        <v>66</v>
      </c>
      <c r="N19" s="89">
        <v>98.920777217645124</v>
      </c>
      <c r="O19" s="90">
        <v>66</v>
      </c>
    </row>
    <row r="20" spans="1:15" hidden="1" x14ac:dyDescent="0.2">
      <c r="A20" s="88" t="s">
        <v>324</v>
      </c>
      <c r="B20" s="89">
        <v>30.09962015503876</v>
      </c>
      <c r="C20" s="90">
        <v>24</v>
      </c>
      <c r="D20" s="89">
        <v>93.073232323232318</v>
      </c>
      <c r="E20" s="90">
        <v>17</v>
      </c>
      <c r="F20" s="89">
        <v>127.32426550598477</v>
      </c>
      <c r="G20" s="90">
        <v>7</v>
      </c>
      <c r="H20" s="89">
        <v>78.652000000000001</v>
      </c>
      <c r="I20" s="90">
        <v>1</v>
      </c>
      <c r="J20" s="89" t="s">
        <v>358</v>
      </c>
      <c r="K20" s="90">
        <v>0</v>
      </c>
      <c r="L20" s="89">
        <v>92.927001765729273</v>
      </c>
      <c r="M20" s="90">
        <v>24</v>
      </c>
      <c r="N20" s="89">
        <v>128.82369240281997</v>
      </c>
      <c r="O20" s="90">
        <v>24</v>
      </c>
    </row>
    <row r="21" spans="1:15" hidden="1" x14ac:dyDescent="0.2">
      <c r="A21" s="88" t="s">
        <v>325</v>
      </c>
      <c r="B21" s="89">
        <v>25.52980132450331</v>
      </c>
      <c r="C21" s="90">
        <v>31</v>
      </c>
      <c r="D21" s="89">
        <v>76.080027380776983</v>
      </c>
      <c r="E21" s="90">
        <v>16</v>
      </c>
      <c r="F21" s="89">
        <v>55.935114503816791</v>
      </c>
      <c r="G21" s="90">
        <v>13</v>
      </c>
      <c r="H21" s="89">
        <v>101.23531177979029</v>
      </c>
      <c r="I21" s="90">
        <v>2</v>
      </c>
      <c r="J21" s="89" t="s">
        <v>358</v>
      </c>
      <c r="K21" s="90">
        <v>0</v>
      </c>
      <c r="L21" s="89">
        <v>70.819819819819841</v>
      </c>
      <c r="M21" s="90">
        <v>31</v>
      </c>
      <c r="N21" s="89">
        <v>113.57442748091603</v>
      </c>
      <c r="O21" s="90">
        <v>31</v>
      </c>
    </row>
    <row r="22" spans="1:15" hidden="1" x14ac:dyDescent="0.2">
      <c r="A22" s="88" t="s">
        <v>326</v>
      </c>
      <c r="B22" s="89">
        <v>66.837270341207343</v>
      </c>
      <c r="C22" s="90">
        <v>3</v>
      </c>
      <c r="D22" s="89">
        <v>78.680364372469626</v>
      </c>
      <c r="E22" s="90">
        <v>3</v>
      </c>
      <c r="F22" s="89" t="s">
        <v>358</v>
      </c>
      <c r="G22" s="90">
        <v>0</v>
      </c>
      <c r="H22" s="89" t="s">
        <v>358</v>
      </c>
      <c r="I22" s="90">
        <v>0</v>
      </c>
      <c r="J22" s="89" t="s">
        <v>358</v>
      </c>
      <c r="K22" s="90">
        <v>0</v>
      </c>
      <c r="L22" s="89">
        <v>78.680364372469626</v>
      </c>
      <c r="M22" s="90">
        <v>3</v>
      </c>
      <c r="N22" s="89">
        <v>119.08522267206477</v>
      </c>
      <c r="O22" s="90">
        <v>3</v>
      </c>
    </row>
    <row r="23" spans="1:15" hidden="1" x14ac:dyDescent="0.2">
      <c r="A23" s="88" t="s">
        <v>327</v>
      </c>
      <c r="B23" s="89">
        <v>119.83219353103826</v>
      </c>
      <c r="C23" s="90">
        <v>2</v>
      </c>
      <c r="D23" s="89">
        <v>205.64820833333334</v>
      </c>
      <c r="E23" s="90">
        <v>1</v>
      </c>
      <c r="F23" s="89">
        <v>80.151615384615383</v>
      </c>
      <c r="G23" s="90">
        <v>1</v>
      </c>
      <c r="H23" s="89" t="s">
        <v>358</v>
      </c>
      <c r="I23" s="90">
        <v>0</v>
      </c>
      <c r="J23" s="89" t="s">
        <v>358</v>
      </c>
      <c r="K23" s="90">
        <v>0</v>
      </c>
      <c r="L23" s="89">
        <v>142.89991185897435</v>
      </c>
      <c r="M23" s="90">
        <v>2</v>
      </c>
      <c r="N23" s="89">
        <v>262.73210539001263</v>
      </c>
      <c r="O23" s="90">
        <v>2</v>
      </c>
    </row>
    <row r="24" spans="1:15" hidden="1" x14ac:dyDescent="0.2">
      <c r="A24" s="88" t="s">
        <v>328</v>
      </c>
      <c r="B24" s="89">
        <v>30.853321444493982</v>
      </c>
      <c r="C24" s="90">
        <v>33</v>
      </c>
      <c r="D24" s="89">
        <v>72.699576890730143</v>
      </c>
      <c r="E24" s="90">
        <v>18</v>
      </c>
      <c r="F24" s="89">
        <v>34.192377302680057</v>
      </c>
      <c r="G24" s="90">
        <v>12</v>
      </c>
      <c r="H24" s="89">
        <v>30.154373927958833</v>
      </c>
      <c r="I24" s="90">
        <v>3</v>
      </c>
      <c r="J24" s="89">
        <v>8.26171875</v>
      </c>
      <c r="K24" s="90">
        <v>1</v>
      </c>
      <c r="L24" s="89">
        <v>54.682866486486489</v>
      </c>
      <c r="M24" s="90">
        <v>34</v>
      </c>
      <c r="N24" s="89">
        <v>99.345493928090093</v>
      </c>
      <c r="O24" s="90">
        <v>34</v>
      </c>
    </row>
    <row r="25" spans="1:15" hidden="1" x14ac:dyDescent="0.2">
      <c r="A25" s="88" t="s">
        <v>329</v>
      </c>
      <c r="B25" s="89">
        <v>97.915710851648356</v>
      </c>
      <c r="C25" s="90">
        <v>14</v>
      </c>
      <c r="D25" s="89">
        <v>212.65271966527197</v>
      </c>
      <c r="E25" s="90">
        <v>7</v>
      </c>
      <c r="F25" s="89">
        <v>61.572305295950152</v>
      </c>
      <c r="G25" s="90">
        <v>5</v>
      </c>
      <c r="H25" s="89">
        <v>75.889874999999989</v>
      </c>
      <c r="I25" s="90">
        <v>3</v>
      </c>
      <c r="J25" s="89" t="s">
        <v>358</v>
      </c>
      <c r="K25" s="90">
        <v>0</v>
      </c>
      <c r="L25" s="89">
        <v>108.6019010989011</v>
      </c>
      <c r="M25" s="90">
        <v>14</v>
      </c>
      <c r="N25" s="89">
        <v>217.91508791208793</v>
      </c>
      <c r="O25" s="90">
        <v>14</v>
      </c>
    </row>
    <row r="26" spans="1:15" hidden="1" x14ac:dyDescent="0.2">
      <c r="A26" s="88" t="s">
        <v>330</v>
      </c>
      <c r="B26" s="89">
        <v>202.64613941856831</v>
      </c>
      <c r="C26" s="90">
        <v>3</v>
      </c>
      <c r="D26" s="89">
        <v>412.8807339449541</v>
      </c>
      <c r="E26" s="90">
        <v>3</v>
      </c>
      <c r="F26" s="89" t="s">
        <v>358</v>
      </c>
      <c r="G26" s="90">
        <v>0</v>
      </c>
      <c r="H26" s="89" t="s">
        <v>358</v>
      </c>
      <c r="I26" s="90">
        <v>0</v>
      </c>
      <c r="J26" s="89" t="s">
        <v>358</v>
      </c>
      <c r="K26" s="90">
        <v>0</v>
      </c>
      <c r="L26" s="89">
        <v>412.8807339449541</v>
      </c>
      <c r="M26" s="90">
        <v>3</v>
      </c>
      <c r="N26" s="89">
        <v>526.50917431192659</v>
      </c>
      <c r="O26" s="90">
        <v>3</v>
      </c>
    </row>
    <row r="27" spans="1:15" hidden="1" x14ac:dyDescent="0.2">
      <c r="A27" s="88" t="s">
        <v>331</v>
      </c>
      <c r="B27" s="89">
        <v>145.82192513368983</v>
      </c>
      <c r="C27" s="90">
        <v>2</v>
      </c>
      <c r="D27" s="89">
        <v>14.33</v>
      </c>
      <c r="E27" s="90">
        <v>1</v>
      </c>
      <c r="F27" s="89">
        <v>127.715</v>
      </c>
      <c r="G27" s="90">
        <v>1</v>
      </c>
      <c r="H27" s="89" t="s">
        <v>358</v>
      </c>
      <c r="I27" s="90">
        <v>0</v>
      </c>
      <c r="J27" s="89" t="s">
        <v>358</v>
      </c>
      <c r="K27" s="90">
        <v>0</v>
      </c>
      <c r="L27" s="89">
        <v>71.023275401069526</v>
      </c>
      <c r="M27" s="90">
        <v>2</v>
      </c>
      <c r="N27" s="89">
        <v>216.84520053475939</v>
      </c>
      <c r="O27" s="90">
        <v>2</v>
      </c>
    </row>
    <row r="28" spans="1:15" hidden="1" x14ac:dyDescent="0.2">
      <c r="A28" s="88" t="s">
        <v>332</v>
      </c>
      <c r="B28" s="89" t="s">
        <v>358</v>
      </c>
      <c r="C28" s="90">
        <v>0</v>
      </c>
      <c r="D28" s="89">
        <v>303.06772908366531</v>
      </c>
      <c r="E28" s="90">
        <v>1</v>
      </c>
      <c r="F28" s="89" t="s">
        <v>358</v>
      </c>
      <c r="G28" s="90">
        <v>0</v>
      </c>
      <c r="H28" s="89" t="s">
        <v>358</v>
      </c>
      <c r="I28" s="90">
        <v>0</v>
      </c>
      <c r="J28" s="89" t="s">
        <v>358</v>
      </c>
      <c r="K28" s="90">
        <v>0</v>
      </c>
      <c r="L28" s="89">
        <v>303.06772908366531</v>
      </c>
      <c r="M28" s="90">
        <v>1</v>
      </c>
      <c r="N28" s="89">
        <v>303.06772908366531</v>
      </c>
      <c r="O28" s="90">
        <v>1</v>
      </c>
    </row>
    <row r="29" spans="1:15" hidden="1" x14ac:dyDescent="0.2"/>
    <row r="30" spans="1:15" hidden="1" x14ac:dyDescent="0.2"/>
    <row r="31" spans="1:15" hidden="1" x14ac:dyDescent="0.2">
      <c r="A31" s="84" t="s">
        <v>349</v>
      </c>
    </row>
    <row r="32" spans="1:15" s="87" customFormat="1" ht="33.75" hidden="1" x14ac:dyDescent="0.2">
      <c r="A32" s="86" t="s">
        <v>320</v>
      </c>
      <c r="B32" s="86" t="s">
        <v>351</v>
      </c>
      <c r="C32" s="86" t="s">
        <v>346</v>
      </c>
      <c r="D32" s="86" t="s">
        <v>352</v>
      </c>
      <c r="E32" s="86" t="s">
        <v>346</v>
      </c>
      <c r="F32" s="86" t="s">
        <v>353</v>
      </c>
      <c r="G32" s="86" t="s">
        <v>346</v>
      </c>
      <c r="H32" s="86" t="s">
        <v>354</v>
      </c>
      <c r="I32" s="86" t="s">
        <v>346</v>
      </c>
      <c r="J32" s="86" t="s">
        <v>355</v>
      </c>
      <c r="K32" s="86" t="s">
        <v>346</v>
      </c>
      <c r="L32" s="86" t="s">
        <v>356</v>
      </c>
      <c r="M32" s="86" t="s">
        <v>346</v>
      </c>
      <c r="N32" s="86" t="s">
        <v>357</v>
      </c>
      <c r="O32" s="86" t="s">
        <v>346</v>
      </c>
    </row>
    <row r="33" spans="1:21" hidden="1" x14ac:dyDescent="0.2">
      <c r="A33" s="88" t="s">
        <v>322</v>
      </c>
      <c r="B33" s="89">
        <v>37.263636363636365</v>
      </c>
      <c r="C33" s="90">
        <v>23</v>
      </c>
      <c r="D33" s="89">
        <v>58.825482625482628</v>
      </c>
      <c r="E33" s="90">
        <v>4</v>
      </c>
      <c r="F33" s="89">
        <v>69.297491039426518</v>
      </c>
      <c r="G33" s="90">
        <v>13</v>
      </c>
      <c r="H33" s="89">
        <v>153.73393388441826</v>
      </c>
      <c r="I33" s="90">
        <v>4</v>
      </c>
      <c r="J33" s="89">
        <v>84.869791666666671</v>
      </c>
      <c r="K33" s="90">
        <v>3</v>
      </c>
      <c r="L33" s="89">
        <v>120.41228070175438</v>
      </c>
      <c r="M33" s="90">
        <v>23</v>
      </c>
      <c r="N33" s="89">
        <v>137.38351254480287</v>
      </c>
      <c r="O33" s="90">
        <v>23</v>
      </c>
    </row>
    <row r="34" spans="1:21" hidden="1" x14ac:dyDescent="0.2">
      <c r="A34" s="88" t="s">
        <v>323</v>
      </c>
      <c r="B34" s="89">
        <v>24.152988047808766</v>
      </c>
      <c r="C34" s="90">
        <v>25</v>
      </c>
      <c r="D34" s="89">
        <v>107.01581426648721</v>
      </c>
      <c r="E34" s="90">
        <v>6</v>
      </c>
      <c r="F34" s="89">
        <v>87.391211405240142</v>
      </c>
      <c r="G34" s="90">
        <v>16</v>
      </c>
      <c r="H34" s="89">
        <v>109.37557807994757</v>
      </c>
      <c r="I34" s="90">
        <v>4</v>
      </c>
      <c r="J34" s="89">
        <v>541.7330628087509</v>
      </c>
      <c r="K34" s="90">
        <v>2</v>
      </c>
      <c r="L34" s="89">
        <v>105.63310615989515</v>
      </c>
      <c r="M34" s="90">
        <v>25</v>
      </c>
      <c r="N34" s="89">
        <v>121.53407125562089</v>
      </c>
      <c r="O34" s="90">
        <v>25</v>
      </c>
    </row>
    <row r="35" spans="1:21" hidden="1" x14ac:dyDescent="0.2">
      <c r="A35" s="88" t="s">
        <v>324</v>
      </c>
      <c r="B35" s="89">
        <v>32.480908152734777</v>
      </c>
      <c r="C35" s="90">
        <v>7</v>
      </c>
      <c r="D35" s="89">
        <v>118.32342712183413</v>
      </c>
      <c r="E35" s="90">
        <v>4</v>
      </c>
      <c r="F35" s="89">
        <v>67.262857142857143</v>
      </c>
      <c r="G35" s="90">
        <v>3</v>
      </c>
      <c r="H35" s="89">
        <v>75.917462279430566</v>
      </c>
      <c r="I35" s="90">
        <v>1</v>
      </c>
      <c r="J35" s="89" t="s">
        <v>358</v>
      </c>
      <c r="K35" s="90">
        <v>0</v>
      </c>
      <c r="L35" s="89">
        <v>88.771457040166325</v>
      </c>
      <c r="M35" s="90">
        <v>8</v>
      </c>
      <c r="N35" s="89">
        <v>122.90107367811009</v>
      </c>
      <c r="O35" s="90">
        <v>8</v>
      </c>
    </row>
    <row r="36" spans="1:21" hidden="1" x14ac:dyDescent="0.2">
      <c r="A36" s="88" t="s">
        <v>325</v>
      </c>
      <c r="B36" s="89">
        <v>24.334403424291065</v>
      </c>
      <c r="C36" s="90">
        <v>21</v>
      </c>
      <c r="D36" s="89">
        <v>145.54879902705989</v>
      </c>
      <c r="E36" s="90">
        <v>6</v>
      </c>
      <c r="F36" s="89">
        <v>92.332155477031804</v>
      </c>
      <c r="G36" s="90">
        <v>15</v>
      </c>
      <c r="H36" s="89">
        <v>27.867343661206235</v>
      </c>
      <c r="I36" s="90">
        <v>1</v>
      </c>
      <c r="J36" s="89" t="s">
        <v>358</v>
      </c>
      <c r="K36" s="90">
        <v>0</v>
      </c>
      <c r="L36" s="89">
        <v>92.332155477031804</v>
      </c>
      <c r="M36" s="90">
        <v>21</v>
      </c>
      <c r="N36" s="89">
        <v>138.17171717171718</v>
      </c>
      <c r="O36" s="90">
        <v>21</v>
      </c>
    </row>
    <row r="37" spans="1:21" hidden="1" x14ac:dyDescent="0.2">
      <c r="A37" s="88" t="s">
        <v>326</v>
      </c>
      <c r="B37" s="89">
        <v>46.440806045340054</v>
      </c>
      <c r="C37" s="90">
        <v>3</v>
      </c>
      <c r="D37" s="89">
        <v>58.802961275626423</v>
      </c>
      <c r="E37" s="90">
        <v>1</v>
      </c>
      <c r="F37" s="89">
        <v>71.68942233417296</v>
      </c>
      <c r="G37" s="90">
        <v>2</v>
      </c>
      <c r="H37" s="89" t="s">
        <v>358</v>
      </c>
      <c r="I37" s="90">
        <v>0</v>
      </c>
      <c r="J37" s="89" t="s">
        <v>358</v>
      </c>
      <c r="K37" s="90">
        <v>0</v>
      </c>
      <c r="L37" s="89">
        <v>58.802961275626423</v>
      </c>
      <c r="M37" s="90">
        <v>3</v>
      </c>
      <c r="N37" s="89">
        <v>109.1002277904328</v>
      </c>
      <c r="O37" s="90">
        <v>3</v>
      </c>
    </row>
    <row r="38" spans="1:21" hidden="1" x14ac:dyDescent="0.2">
      <c r="A38" s="88" t="s">
        <v>327</v>
      </c>
      <c r="B38" s="89">
        <v>31.722776089159069</v>
      </c>
      <c r="C38" s="90">
        <v>6</v>
      </c>
      <c r="D38" s="89">
        <v>82.026016746137941</v>
      </c>
      <c r="E38" s="90">
        <v>2</v>
      </c>
      <c r="F38" s="89">
        <v>278.26666666666665</v>
      </c>
      <c r="G38" s="90">
        <v>3</v>
      </c>
      <c r="H38" s="89">
        <v>131.02316666666667</v>
      </c>
      <c r="I38" s="90">
        <v>1</v>
      </c>
      <c r="J38" s="89" t="s">
        <v>358</v>
      </c>
      <c r="K38" s="90">
        <v>0</v>
      </c>
      <c r="L38" s="89">
        <v>139.04908333333333</v>
      </c>
      <c r="M38" s="90">
        <v>6</v>
      </c>
      <c r="N38" s="89">
        <v>205.03508358662614</v>
      </c>
      <c r="O38" s="90">
        <v>6</v>
      </c>
    </row>
    <row r="39" spans="1:21" hidden="1" x14ac:dyDescent="0.2">
      <c r="A39" s="88" t="s">
        <v>328</v>
      </c>
      <c r="B39" s="89">
        <v>18.359747725104146</v>
      </c>
      <c r="C39" s="90">
        <v>11</v>
      </c>
      <c r="D39" s="89">
        <v>86.290201593999058</v>
      </c>
      <c r="E39" s="90">
        <v>3</v>
      </c>
      <c r="F39" s="89">
        <v>31.58891454965358</v>
      </c>
      <c r="G39" s="90">
        <v>7</v>
      </c>
      <c r="H39" s="89">
        <v>0.33372832369942196</v>
      </c>
      <c r="I39" s="90">
        <v>1</v>
      </c>
      <c r="J39" s="89" t="s">
        <v>358</v>
      </c>
      <c r="K39" s="90">
        <v>0</v>
      </c>
      <c r="L39" s="89">
        <v>31.58891454965358</v>
      </c>
      <c r="M39" s="90">
        <v>11</v>
      </c>
      <c r="N39" s="89">
        <v>67.678983833718249</v>
      </c>
      <c r="O39" s="90">
        <v>11</v>
      </c>
    </row>
    <row r="40" spans="1:21" hidden="1" x14ac:dyDescent="0.2">
      <c r="A40" s="88" t="s">
        <v>329</v>
      </c>
      <c r="B40" s="89">
        <v>158.69</v>
      </c>
      <c r="C40" s="90">
        <v>3</v>
      </c>
      <c r="D40" s="89">
        <v>255.21951219512195</v>
      </c>
      <c r="E40" s="90">
        <v>2</v>
      </c>
      <c r="F40" s="89">
        <v>103.6108108108108</v>
      </c>
      <c r="G40" s="90">
        <v>1</v>
      </c>
      <c r="H40" s="89" t="s">
        <v>358</v>
      </c>
      <c r="I40" s="90">
        <v>0</v>
      </c>
      <c r="J40" s="89" t="s">
        <v>358</v>
      </c>
      <c r="K40" s="90">
        <v>0</v>
      </c>
      <c r="L40" s="89">
        <v>254.43979999999999</v>
      </c>
      <c r="M40" s="90">
        <v>3</v>
      </c>
      <c r="N40" s="89">
        <v>413.12979999999993</v>
      </c>
      <c r="O40" s="90">
        <v>3</v>
      </c>
    </row>
    <row r="41" spans="1:21" hidden="1" x14ac:dyDescent="0.2">
      <c r="A41" s="88" t="s">
        <v>330</v>
      </c>
      <c r="B41" s="89">
        <v>282.40515951837955</v>
      </c>
      <c r="C41" s="90">
        <v>3</v>
      </c>
      <c r="D41" s="89">
        <v>2100.5443978518356</v>
      </c>
      <c r="E41" s="90">
        <v>3</v>
      </c>
      <c r="F41" s="89" t="s">
        <v>358</v>
      </c>
      <c r="G41" s="90">
        <v>0</v>
      </c>
      <c r="H41" s="89" t="s">
        <v>358</v>
      </c>
      <c r="I41" s="90">
        <v>0</v>
      </c>
      <c r="J41" s="89" t="s">
        <v>358</v>
      </c>
      <c r="K41" s="90">
        <v>0</v>
      </c>
      <c r="L41" s="89">
        <v>2100.5443978518356</v>
      </c>
      <c r="M41" s="90">
        <v>3</v>
      </c>
      <c r="N41" s="89">
        <v>2382.9495573702147</v>
      </c>
      <c r="O41" s="90">
        <v>3</v>
      </c>
    </row>
    <row r="42" spans="1:21" hidden="1" x14ac:dyDescent="0.2">
      <c r="A42" s="88" t="s">
        <v>331</v>
      </c>
      <c r="B42" s="89">
        <v>133.02634975939577</v>
      </c>
      <c r="C42" s="90">
        <v>2</v>
      </c>
      <c r="D42" s="89" t="s">
        <v>358</v>
      </c>
      <c r="E42" s="90">
        <v>0</v>
      </c>
      <c r="F42" s="89" t="s">
        <v>358</v>
      </c>
      <c r="G42" s="90">
        <v>0</v>
      </c>
      <c r="H42" s="89">
        <v>28.246800268014866</v>
      </c>
      <c r="I42" s="90">
        <v>2</v>
      </c>
      <c r="J42" s="89" t="s">
        <v>358</v>
      </c>
      <c r="K42" s="90">
        <v>0</v>
      </c>
      <c r="L42" s="89">
        <v>28.246800268014866</v>
      </c>
      <c r="M42" s="90">
        <v>2</v>
      </c>
      <c r="N42" s="89">
        <v>161.27315002741062</v>
      </c>
      <c r="O42" s="90">
        <v>2</v>
      </c>
    </row>
    <row r="43" spans="1:21" hidden="1" x14ac:dyDescent="0.2">
      <c r="A43" s="88" t="s">
        <v>332</v>
      </c>
      <c r="B43" s="89"/>
      <c r="C43" s="90"/>
      <c r="D43" s="89"/>
      <c r="E43" s="90"/>
      <c r="F43" s="89"/>
      <c r="G43" s="90"/>
      <c r="H43" s="89"/>
      <c r="I43" s="90"/>
      <c r="J43" s="89"/>
      <c r="K43" s="90"/>
      <c r="L43" s="89"/>
      <c r="M43" s="90"/>
      <c r="N43" s="89"/>
      <c r="O43" s="90"/>
    </row>
    <row r="44" spans="1:21" x14ac:dyDescent="0.2">
      <c r="A44" s="83" t="s">
        <v>461</v>
      </c>
    </row>
    <row r="45" spans="1:21" ht="12" thickBot="1" x14ac:dyDescent="0.25">
      <c r="A45" s="284">
        <v>43344</v>
      </c>
    </row>
    <row r="46" spans="1:21" ht="12" thickBot="1" x14ac:dyDescent="0.25">
      <c r="A46" s="84" t="s">
        <v>349</v>
      </c>
      <c r="B46" s="348" t="s">
        <v>351</v>
      </c>
      <c r="C46" s="349"/>
      <c r="D46" s="349"/>
      <c r="E46" s="349"/>
      <c r="F46" s="349"/>
      <c r="G46" s="350"/>
      <c r="H46" s="87" t="s">
        <v>467</v>
      </c>
      <c r="T46" s="354" t="s">
        <v>464</v>
      </c>
      <c r="U46" s="355"/>
    </row>
    <row r="47" spans="1:21" s="87" customFormat="1" ht="22.5" x14ac:dyDescent="0.2">
      <c r="A47" s="91"/>
      <c r="B47" s="288" t="s">
        <v>350</v>
      </c>
      <c r="C47" s="289" t="s">
        <v>346</v>
      </c>
      <c r="D47" s="289" t="s">
        <v>319</v>
      </c>
      <c r="E47" s="289" t="s">
        <v>346</v>
      </c>
      <c r="F47" s="289" t="s">
        <v>320</v>
      </c>
      <c r="G47" s="290" t="s">
        <v>346</v>
      </c>
      <c r="H47" s="100" t="s">
        <v>336</v>
      </c>
      <c r="I47" s="101" t="s">
        <v>346</v>
      </c>
      <c r="J47" s="101" t="s">
        <v>337</v>
      </c>
      <c r="K47" s="101" t="s">
        <v>346</v>
      </c>
      <c r="L47" s="101" t="s">
        <v>338</v>
      </c>
      <c r="M47" s="101" t="s">
        <v>346</v>
      </c>
      <c r="N47" s="101" t="s">
        <v>402</v>
      </c>
      <c r="O47" s="101" t="s">
        <v>346</v>
      </c>
      <c r="P47" s="101" t="s">
        <v>356</v>
      </c>
      <c r="Q47" s="101" t="s">
        <v>346</v>
      </c>
      <c r="R47" s="101" t="s">
        <v>357</v>
      </c>
      <c r="S47" s="102" t="s">
        <v>346</v>
      </c>
      <c r="T47" s="92" t="s">
        <v>463</v>
      </c>
      <c r="U47" s="103" t="s">
        <v>346</v>
      </c>
    </row>
    <row r="48" spans="1:21" x14ac:dyDescent="0.2">
      <c r="A48" s="93" t="s">
        <v>322</v>
      </c>
      <c r="B48" s="291">
        <v>69.599999999999994</v>
      </c>
      <c r="C48" s="292">
        <v>60</v>
      </c>
      <c r="D48" s="293">
        <v>48.288395372468884</v>
      </c>
      <c r="E48" s="292">
        <v>52</v>
      </c>
      <c r="F48" s="293">
        <v>37.263636363636365</v>
      </c>
      <c r="G48" s="294">
        <v>29</v>
      </c>
      <c r="H48" s="94">
        <v>80.597977627458022</v>
      </c>
      <c r="I48" s="90">
        <v>89</v>
      </c>
      <c r="J48" s="89">
        <v>45.974090399925359</v>
      </c>
      <c r="K48" s="90">
        <v>43</v>
      </c>
      <c r="L48" s="89">
        <v>69.536420284635497</v>
      </c>
      <c r="M48" s="90">
        <v>12</v>
      </c>
      <c r="N48" s="89">
        <v>43.219497973261909</v>
      </c>
      <c r="O48" s="90">
        <v>6</v>
      </c>
      <c r="P48" s="89">
        <v>128.3340802818484</v>
      </c>
      <c r="Q48" s="90">
        <v>146</v>
      </c>
      <c r="R48" s="89">
        <v>128.3340802818484</v>
      </c>
      <c r="S48" s="95">
        <v>146</v>
      </c>
      <c r="T48" s="96">
        <f>P48+B62</f>
        <v>180.79491138608896</v>
      </c>
      <c r="U48" s="95">
        <f>IF(Q48&gt;C62,C62,Q48)</f>
        <v>144</v>
      </c>
    </row>
    <row r="49" spans="1:21" x14ac:dyDescent="0.2">
      <c r="A49" s="303" t="s">
        <v>323</v>
      </c>
      <c r="B49" s="291">
        <v>23.354405373370209</v>
      </c>
      <c r="C49" s="292">
        <v>241</v>
      </c>
      <c r="D49" s="293">
        <v>23.2501611863314</v>
      </c>
      <c r="E49" s="292">
        <v>78</v>
      </c>
      <c r="F49" s="293">
        <v>24.794786706831211</v>
      </c>
      <c r="G49" s="294">
        <v>32</v>
      </c>
      <c r="H49" s="94">
        <v>72.4278279600845</v>
      </c>
      <c r="I49" s="90">
        <v>260</v>
      </c>
      <c r="J49" s="89">
        <v>52.983824726986498</v>
      </c>
      <c r="K49" s="90">
        <v>72</v>
      </c>
      <c r="L49" s="89">
        <v>55.39819367720208</v>
      </c>
      <c r="M49" s="90">
        <v>20</v>
      </c>
      <c r="N49" s="89">
        <v>79.719347688422587</v>
      </c>
      <c r="O49" s="90">
        <v>3</v>
      </c>
      <c r="P49" s="89">
        <v>93.431842035964777</v>
      </c>
      <c r="Q49" s="90">
        <v>345</v>
      </c>
      <c r="R49" s="89">
        <v>93.431842035964777</v>
      </c>
      <c r="S49" s="95">
        <v>345</v>
      </c>
      <c r="T49" s="96">
        <f>P49+B63</f>
        <v>118.47651813425219</v>
      </c>
      <c r="U49" s="95">
        <f>IF(Q49&gt;C63,C63,Q49)</f>
        <v>343</v>
      </c>
    </row>
    <row r="50" spans="1:21" x14ac:dyDescent="0.2">
      <c r="A50" s="303" t="s">
        <v>324</v>
      </c>
      <c r="B50" s="291">
        <v>31.564099712490204</v>
      </c>
      <c r="C50" s="292">
        <v>60</v>
      </c>
      <c r="D50" s="293">
        <v>23.731474103585658</v>
      </c>
      <c r="E50" s="292">
        <v>35</v>
      </c>
      <c r="F50" s="293">
        <v>33.383311219224531</v>
      </c>
      <c r="G50" s="294">
        <v>12</v>
      </c>
      <c r="H50" s="94">
        <v>101.75401902636217</v>
      </c>
      <c r="I50" s="90">
        <v>74</v>
      </c>
      <c r="J50" s="89">
        <v>80.49482694204778</v>
      </c>
      <c r="K50" s="90">
        <v>15</v>
      </c>
      <c r="L50" s="89">
        <v>69.685039370078755</v>
      </c>
      <c r="M50" s="90">
        <v>9</v>
      </c>
      <c r="N50" s="89">
        <v>108.56406252142187</v>
      </c>
      <c r="O50" s="90">
        <v>5</v>
      </c>
      <c r="P50" s="89">
        <v>128.89013262853427</v>
      </c>
      <c r="Q50" s="90">
        <v>102</v>
      </c>
      <c r="R50" s="89">
        <v>128.89013262853427</v>
      </c>
      <c r="S50" s="95">
        <v>102</v>
      </c>
      <c r="T50" s="96">
        <f>P50+B64</f>
        <v>158.95220159405153</v>
      </c>
      <c r="U50" s="95">
        <f>IF(Q50&gt;C64,C64,Q50)</f>
        <v>101</v>
      </c>
    </row>
    <row r="51" spans="1:21" x14ac:dyDescent="0.2">
      <c r="A51" s="303" t="s">
        <v>325</v>
      </c>
      <c r="B51" s="291">
        <v>48.478313725490196</v>
      </c>
      <c r="C51" s="292">
        <v>60</v>
      </c>
      <c r="D51" s="293">
        <v>25.149784482758619</v>
      </c>
      <c r="E51" s="292">
        <v>41</v>
      </c>
      <c r="F51" s="293">
        <v>25.861989092118097</v>
      </c>
      <c r="G51" s="294">
        <v>32</v>
      </c>
      <c r="H51" s="224">
        <v>67.673402916574148</v>
      </c>
      <c r="I51" s="225">
        <v>95</v>
      </c>
      <c r="J51" s="226">
        <v>51.983076121847084</v>
      </c>
      <c r="K51" s="225">
        <v>44</v>
      </c>
      <c r="L51" s="226">
        <v>77.097640618082124</v>
      </c>
      <c r="M51" s="225">
        <v>14</v>
      </c>
      <c r="N51" s="226">
        <v>52.318787581839537</v>
      </c>
      <c r="O51" s="226">
        <v>2</v>
      </c>
      <c r="P51" s="226">
        <v>117.07465850755993</v>
      </c>
      <c r="Q51" s="225">
        <v>152</v>
      </c>
      <c r="R51" s="226">
        <v>117.07465850755993</v>
      </c>
      <c r="S51" s="227">
        <v>152</v>
      </c>
      <c r="T51" s="228">
        <f>P51+B65</f>
        <v>156.06656218204614</v>
      </c>
      <c r="U51" s="227">
        <f>IF(Q51&gt;C65,C65,Q51)</f>
        <v>151</v>
      </c>
    </row>
    <row r="52" spans="1:21" x14ac:dyDescent="0.2">
      <c r="A52" s="303" t="s">
        <v>326</v>
      </c>
      <c r="B52" s="291">
        <v>43.398160374395033</v>
      </c>
      <c r="C52" s="292">
        <v>4</v>
      </c>
      <c r="D52" s="293">
        <v>53.621064320401246</v>
      </c>
      <c r="E52" s="292">
        <v>6</v>
      </c>
      <c r="F52" s="293">
        <v>46.440806045340054</v>
      </c>
      <c r="G52" s="294">
        <v>3</v>
      </c>
      <c r="H52" s="94">
        <v>37.798393826333111</v>
      </c>
      <c r="I52" s="90">
        <v>11</v>
      </c>
      <c r="J52" s="89">
        <v>95.206784826166356</v>
      </c>
      <c r="K52" s="90">
        <v>1</v>
      </c>
      <c r="L52" s="89">
        <v>94.112785251262679</v>
      </c>
      <c r="M52" s="359">
        <v>1</v>
      </c>
      <c r="N52" s="89" t="s">
        <v>567</v>
      </c>
      <c r="O52" s="89">
        <v>0</v>
      </c>
      <c r="P52" s="89">
        <v>90.75019653887675</v>
      </c>
      <c r="Q52" s="90">
        <v>13</v>
      </c>
      <c r="R52" s="89">
        <v>90.75019653887675</v>
      </c>
      <c r="S52" s="95">
        <v>13</v>
      </c>
      <c r="T52" s="96">
        <f>P52+B66</f>
        <v>137.19100258421679</v>
      </c>
      <c r="U52" s="95">
        <f>IF(Q52&gt;C66,C66,Q52)</f>
        <v>13</v>
      </c>
    </row>
    <row r="53" spans="1:21" s="229" customFormat="1" x14ac:dyDescent="0.2">
      <c r="A53" s="303" t="s">
        <v>327</v>
      </c>
      <c r="B53" s="291">
        <v>48.95</v>
      </c>
      <c r="C53" s="292">
        <v>3</v>
      </c>
      <c r="D53" s="293">
        <v>119.83219353103826</v>
      </c>
      <c r="E53" s="292">
        <v>2</v>
      </c>
      <c r="F53" s="293">
        <v>43.989999999999995</v>
      </c>
      <c r="G53" s="294">
        <v>10</v>
      </c>
      <c r="H53" s="94">
        <v>109.90184125896636</v>
      </c>
      <c r="I53" s="90">
        <v>6</v>
      </c>
      <c r="J53" s="89">
        <v>84.575930004675158</v>
      </c>
      <c r="K53" s="90">
        <v>8</v>
      </c>
      <c r="L53" s="89">
        <v>73.165164990536525</v>
      </c>
      <c r="M53" s="90">
        <v>2</v>
      </c>
      <c r="N53" s="89" t="s">
        <v>567</v>
      </c>
      <c r="O53" s="89">
        <v>0</v>
      </c>
      <c r="P53" s="89">
        <v>163.19640647635765</v>
      </c>
      <c r="Q53" s="90">
        <v>16</v>
      </c>
      <c r="R53" s="89">
        <v>163.19640647635765</v>
      </c>
      <c r="S53" s="95">
        <v>16</v>
      </c>
      <c r="T53" s="96">
        <f>P53+B67</f>
        <v>212.25347169374896</v>
      </c>
      <c r="U53" s="95">
        <f>IF(Q53&gt;C67,C67,Q53)</f>
        <v>16</v>
      </c>
    </row>
    <row r="54" spans="1:21" x14ac:dyDescent="0.2">
      <c r="A54" s="303" t="s">
        <v>328</v>
      </c>
      <c r="B54" s="291">
        <v>28.264923917284431</v>
      </c>
      <c r="C54" s="292">
        <v>65</v>
      </c>
      <c r="D54" s="293">
        <v>27.72687651331719</v>
      </c>
      <c r="E54" s="292">
        <v>43</v>
      </c>
      <c r="F54" s="293">
        <v>19.564704518840308</v>
      </c>
      <c r="G54" s="294">
        <v>14</v>
      </c>
      <c r="H54" s="94">
        <v>60.034384277673894</v>
      </c>
      <c r="I54" s="90">
        <v>77</v>
      </c>
      <c r="J54" s="89">
        <v>45.629800800014571</v>
      </c>
      <c r="K54" s="90">
        <v>25</v>
      </c>
      <c r="L54" s="89">
        <v>20.476961787286999</v>
      </c>
      <c r="M54" s="90">
        <v>7</v>
      </c>
      <c r="N54" s="89">
        <v>364.66738539901917</v>
      </c>
      <c r="O54" s="90">
        <v>1</v>
      </c>
      <c r="P54" s="89">
        <v>94.333292265634071</v>
      </c>
      <c r="Q54" s="90">
        <v>106</v>
      </c>
      <c r="R54" s="89">
        <v>94.333292265634071</v>
      </c>
      <c r="S54" s="95">
        <v>106</v>
      </c>
      <c r="T54" s="96">
        <f>P54+B68</f>
        <v>124.63552350295659</v>
      </c>
      <c r="U54" s="95">
        <f>IF(Q54&gt;C68,C68,Q54)</f>
        <v>105</v>
      </c>
    </row>
    <row r="55" spans="1:21" x14ac:dyDescent="0.2">
      <c r="A55" s="303" t="s">
        <v>329</v>
      </c>
      <c r="B55" s="291">
        <v>13.23611717589303</v>
      </c>
      <c r="C55" s="292">
        <v>30</v>
      </c>
      <c r="D55" s="293">
        <v>99.85164835164835</v>
      </c>
      <c r="E55" s="292">
        <v>18</v>
      </c>
      <c r="F55" s="293">
        <v>118.86508928571428</v>
      </c>
      <c r="G55" s="294">
        <v>4</v>
      </c>
      <c r="H55" s="94">
        <v>103.66975862094414</v>
      </c>
      <c r="I55" s="90">
        <v>23</v>
      </c>
      <c r="J55" s="89">
        <v>70.670352918144857</v>
      </c>
      <c r="K55" s="90">
        <v>18</v>
      </c>
      <c r="L55" s="89">
        <v>59.446593163917825</v>
      </c>
      <c r="M55" s="90">
        <v>6</v>
      </c>
      <c r="N55" s="89" t="s">
        <v>567</v>
      </c>
      <c r="O55" s="89">
        <v>0</v>
      </c>
      <c r="P55" s="89">
        <v>191.68283732224467</v>
      </c>
      <c r="Q55" s="90">
        <v>43</v>
      </c>
      <c r="R55" s="89">
        <v>191.68283732224467</v>
      </c>
      <c r="S55" s="95">
        <v>43</v>
      </c>
      <c r="T55" s="96">
        <f>P55+B69</f>
        <v>295.5878373222447</v>
      </c>
      <c r="U55" s="95">
        <f>IF(Q55&gt;C69,C69,Q55)</f>
        <v>41</v>
      </c>
    </row>
    <row r="56" spans="1:21" x14ac:dyDescent="0.2">
      <c r="A56" s="303" t="s">
        <v>330</v>
      </c>
      <c r="B56" s="291">
        <v>167.76100402526424</v>
      </c>
      <c r="C56" s="292">
        <v>11</v>
      </c>
      <c r="D56" s="293">
        <v>202.64613941856831</v>
      </c>
      <c r="E56" s="292">
        <v>3</v>
      </c>
      <c r="F56" s="293">
        <v>282.40515951837955</v>
      </c>
      <c r="G56" s="294">
        <v>3</v>
      </c>
      <c r="H56" s="94">
        <v>393.91556231738696</v>
      </c>
      <c r="I56" s="90">
        <v>17</v>
      </c>
      <c r="J56" s="89">
        <v>202.58977853406375</v>
      </c>
      <c r="K56" s="90">
        <v>1</v>
      </c>
      <c r="L56" s="89" t="s">
        <v>567</v>
      </c>
      <c r="M56" s="89">
        <v>0</v>
      </c>
      <c r="N56" s="89" t="s">
        <v>567</v>
      </c>
      <c r="O56" s="89">
        <v>0</v>
      </c>
      <c r="P56" s="89">
        <v>539.78269450916764</v>
      </c>
      <c r="Q56" s="90">
        <v>18</v>
      </c>
      <c r="R56" s="89">
        <v>539.78269450916764</v>
      </c>
      <c r="S56" s="95">
        <v>18</v>
      </c>
      <c r="T56" s="96">
        <f>P56+B70</f>
        <v>742.42883392773592</v>
      </c>
      <c r="U56" s="95">
        <f>IF(Q56&gt;C70,C70,Q56)</f>
        <v>17</v>
      </c>
    </row>
    <row r="57" spans="1:21" x14ac:dyDescent="0.2">
      <c r="A57" s="303" t="s">
        <v>331</v>
      </c>
      <c r="B57" s="291">
        <v>84.515686274509804</v>
      </c>
      <c r="C57" s="292">
        <v>5</v>
      </c>
      <c r="D57" s="293">
        <v>145.82192513368983</v>
      </c>
      <c r="E57" s="292">
        <v>2</v>
      </c>
      <c r="F57" s="293">
        <v>133.02634975939577</v>
      </c>
      <c r="G57" s="294">
        <v>2</v>
      </c>
      <c r="H57" s="94">
        <v>100.87162185249727</v>
      </c>
      <c r="I57" s="90">
        <v>7</v>
      </c>
      <c r="J57" s="89">
        <v>138.22164807164324</v>
      </c>
      <c r="K57" s="90">
        <v>2</v>
      </c>
      <c r="L57" s="89">
        <v>90.451279077939418</v>
      </c>
      <c r="M57" s="90">
        <v>1</v>
      </c>
      <c r="N57" s="89" t="s">
        <v>567</v>
      </c>
      <c r="O57" s="89">
        <v>0</v>
      </c>
      <c r="P57" s="89">
        <v>329.7331466313193</v>
      </c>
      <c r="Q57" s="90">
        <v>10</v>
      </c>
      <c r="R57" s="89">
        <v>329.7331466313193</v>
      </c>
      <c r="S57" s="95">
        <v>10</v>
      </c>
      <c r="T57" s="96">
        <f>P57+B71</f>
        <v>460.26533952796996</v>
      </c>
      <c r="U57" s="95">
        <f>IF(Q57&gt;C71,C71,Q57)</f>
        <v>10</v>
      </c>
    </row>
    <row r="58" spans="1:21" ht="12" thickBot="1" x14ac:dyDescent="0.25">
      <c r="A58" s="299" t="s">
        <v>332</v>
      </c>
      <c r="B58" s="295">
        <v>11.307665411511564</v>
      </c>
      <c r="C58" s="296">
        <v>8</v>
      </c>
      <c r="D58" s="297" t="s">
        <v>358</v>
      </c>
      <c r="E58" s="296" t="s">
        <v>358</v>
      </c>
      <c r="F58" s="297" t="s">
        <v>358</v>
      </c>
      <c r="G58" s="298" t="s">
        <v>358</v>
      </c>
      <c r="H58" s="362">
        <v>150.26185946948812</v>
      </c>
      <c r="I58" s="363">
        <v>4</v>
      </c>
      <c r="J58" s="358" t="s">
        <v>567</v>
      </c>
      <c r="K58" s="363">
        <v>0</v>
      </c>
      <c r="L58" s="358">
        <v>44.870978694508111</v>
      </c>
      <c r="M58" s="363">
        <v>1</v>
      </c>
      <c r="N58" s="358" t="s">
        <v>567</v>
      </c>
      <c r="O58" s="358">
        <v>0</v>
      </c>
      <c r="P58" s="358">
        <v>273.3245696858088</v>
      </c>
      <c r="Q58" s="363">
        <v>5</v>
      </c>
      <c r="R58" s="358">
        <v>273.3245696858088</v>
      </c>
      <c r="S58" s="361">
        <v>5</v>
      </c>
      <c r="T58" s="360">
        <f>P58+B72</f>
        <v>396.83054578142634</v>
      </c>
      <c r="U58" s="361">
        <f>IF(Q58&gt;C72,C72,Q58)</f>
        <v>5</v>
      </c>
    </row>
    <row r="59" spans="1:21" ht="12" thickBot="1" x14ac:dyDescent="0.25">
      <c r="B59" s="287"/>
      <c r="C59" s="287"/>
      <c r="D59" s="287"/>
      <c r="E59" s="287"/>
      <c r="F59" s="287"/>
      <c r="G59" s="287"/>
      <c r="P59" s="85">
        <v>16</v>
      </c>
      <c r="Q59" s="85">
        <v>17</v>
      </c>
    </row>
    <row r="60" spans="1:21" ht="13.5" customHeight="1" thickBot="1" x14ac:dyDescent="0.25">
      <c r="B60" s="351" t="s">
        <v>351</v>
      </c>
      <c r="C60" s="352"/>
      <c r="D60" s="352"/>
      <c r="E60" s="353"/>
      <c r="F60" s="97"/>
      <c r="G60" s="97"/>
    </row>
    <row r="61" spans="1:21" ht="22.5" x14ac:dyDescent="0.2">
      <c r="A61" s="98" t="s">
        <v>349</v>
      </c>
      <c r="B61" s="100" t="s">
        <v>566</v>
      </c>
      <c r="C61" s="101" t="s">
        <v>346</v>
      </c>
      <c r="D61" s="101" t="s">
        <v>462</v>
      </c>
      <c r="E61" s="102" t="s">
        <v>346</v>
      </c>
    </row>
    <row r="62" spans="1:21" x14ac:dyDescent="0.2">
      <c r="A62" s="99" t="s">
        <v>322</v>
      </c>
      <c r="B62" s="94">
        <v>52.460831104240555</v>
      </c>
      <c r="C62" s="90">
        <v>144</v>
      </c>
      <c r="D62" s="89">
        <v>67.440507835372898</v>
      </c>
      <c r="E62" s="95">
        <v>144</v>
      </c>
    </row>
    <row r="63" spans="1:21" ht="22.5" x14ac:dyDescent="0.2">
      <c r="A63" s="300" t="s">
        <v>323</v>
      </c>
      <c r="B63" s="301">
        <v>25.044676098287415</v>
      </c>
      <c r="C63" s="302">
        <v>343</v>
      </c>
      <c r="D63" s="285" t="s">
        <v>473</v>
      </c>
      <c r="E63" s="286" t="s">
        <v>473</v>
      </c>
    </row>
    <row r="64" spans="1:21" ht="22.5" x14ac:dyDescent="0.2">
      <c r="A64" s="300" t="s">
        <v>324</v>
      </c>
      <c r="B64" s="301">
        <v>30.062068965517241</v>
      </c>
      <c r="C64" s="302">
        <v>101</v>
      </c>
      <c r="D64" s="285" t="s">
        <v>473</v>
      </c>
      <c r="E64" s="286" t="s">
        <v>473</v>
      </c>
    </row>
    <row r="65" spans="1:5" x14ac:dyDescent="0.2">
      <c r="A65" s="300" t="s">
        <v>325</v>
      </c>
      <c r="B65" s="304">
        <v>38.991903674486196</v>
      </c>
      <c r="C65" s="305">
        <v>151</v>
      </c>
      <c r="D65" s="89">
        <v>45.305179722000503</v>
      </c>
      <c r="E65" s="95">
        <v>151</v>
      </c>
    </row>
    <row r="66" spans="1:5" x14ac:dyDescent="0.2">
      <c r="A66" s="300" t="s">
        <v>326</v>
      </c>
      <c r="B66" s="304">
        <v>46.440806045340054</v>
      </c>
      <c r="C66" s="305">
        <v>13</v>
      </c>
      <c r="D66" s="89">
        <v>64.990033745677593</v>
      </c>
      <c r="E66" s="95">
        <v>13</v>
      </c>
    </row>
    <row r="67" spans="1:5" x14ac:dyDescent="0.2">
      <c r="A67" s="300" t="s">
        <v>327</v>
      </c>
      <c r="B67" s="304">
        <v>49.057065217391305</v>
      </c>
      <c r="C67" s="305">
        <v>16</v>
      </c>
      <c r="D67" s="89">
        <v>61.784922005128401</v>
      </c>
      <c r="E67" s="95">
        <v>16</v>
      </c>
    </row>
    <row r="68" spans="1:5" x14ac:dyDescent="0.2">
      <c r="A68" s="300" t="s">
        <v>328</v>
      </c>
      <c r="B68" s="304">
        <v>30.302231237322516</v>
      </c>
      <c r="C68" s="305">
        <v>105</v>
      </c>
      <c r="D68" s="89">
        <v>31.313892529488861</v>
      </c>
      <c r="E68" s="95">
        <v>105</v>
      </c>
    </row>
    <row r="69" spans="1:5" ht="22.5" x14ac:dyDescent="0.2">
      <c r="A69" s="300" t="s">
        <v>329</v>
      </c>
      <c r="B69" s="304">
        <v>103.905</v>
      </c>
      <c r="C69" s="305">
        <v>41</v>
      </c>
      <c r="D69" s="285" t="s">
        <v>473</v>
      </c>
      <c r="E69" s="286" t="s">
        <v>473</v>
      </c>
    </row>
    <row r="70" spans="1:5" ht="22.5" x14ac:dyDescent="0.2">
      <c r="A70" s="300" t="s">
        <v>330</v>
      </c>
      <c r="B70" s="304">
        <v>202.64613941856831</v>
      </c>
      <c r="C70" s="305">
        <v>17</v>
      </c>
      <c r="D70" s="285" t="s">
        <v>473</v>
      </c>
      <c r="E70" s="286" t="s">
        <v>473</v>
      </c>
    </row>
    <row r="71" spans="1:5" ht="22.5" x14ac:dyDescent="0.2">
      <c r="A71" s="300" t="s">
        <v>331</v>
      </c>
      <c r="B71" s="304">
        <v>130.53219289665066</v>
      </c>
      <c r="C71" s="305">
        <v>10</v>
      </c>
      <c r="D71" s="285" t="s">
        <v>473</v>
      </c>
      <c r="E71" s="286" t="s">
        <v>473</v>
      </c>
    </row>
    <row r="72" spans="1:5" ht="23.25" thickBot="1" x14ac:dyDescent="0.25">
      <c r="A72" s="306" t="s">
        <v>332</v>
      </c>
      <c r="B72" s="304">
        <v>123.50597609561753</v>
      </c>
      <c r="C72" s="305">
        <v>5</v>
      </c>
      <c r="D72" s="285" t="s">
        <v>473</v>
      </c>
      <c r="E72" s="286" t="s">
        <v>473</v>
      </c>
    </row>
  </sheetData>
  <mergeCells count="3">
    <mergeCell ref="B46:G46"/>
    <mergeCell ref="B60:E60"/>
    <mergeCell ref="T46:U46"/>
  </mergeCells>
  <phoneticPr fontId="2" type="noConversion"/>
  <pageMargins left="0.75" right="0.75" top="1" bottom="1"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activeCell="G19" sqref="G19"/>
    </sheetView>
  </sheetViews>
  <sheetFormatPr defaultRowHeight="12.75" x14ac:dyDescent="0.2"/>
  <cols>
    <col min="1" max="1" width="19.140625" customWidth="1"/>
    <col min="2" max="7" width="11.42578125" customWidth="1"/>
    <col min="8" max="8" width="19.7109375" customWidth="1"/>
    <col min="9" max="256" width="11.42578125" customWidth="1"/>
  </cols>
  <sheetData>
    <row r="1" spans="1:9" s="1" customFormat="1" ht="11.25" x14ac:dyDescent="0.2">
      <c r="A1" s="32"/>
      <c r="B1" s="33" t="s">
        <v>335</v>
      </c>
      <c r="C1" s="33" t="s">
        <v>370</v>
      </c>
      <c r="D1" s="34" t="s">
        <v>371</v>
      </c>
      <c r="E1" s="34" t="s">
        <v>372</v>
      </c>
      <c r="F1" s="40" t="s">
        <v>427</v>
      </c>
      <c r="G1" s="40" t="s">
        <v>428</v>
      </c>
      <c r="H1" s="1" t="s">
        <v>429</v>
      </c>
      <c r="I1" s="1" t="s">
        <v>430</v>
      </c>
    </row>
    <row r="2" spans="1:9" s="1" customFormat="1" ht="11.25" x14ac:dyDescent="0.2">
      <c r="A2" s="59" t="s">
        <v>425</v>
      </c>
      <c r="B2" s="14" t="e">
        <f>CERCADOR!C26-(0.1*CERCADOR!C26)</f>
        <v>#VALUE!</v>
      </c>
      <c r="C2" s="14" t="e">
        <f>CERCADOR!C28-(0.1*CERCADOR!C28)</f>
        <v>#VALUE!</v>
      </c>
      <c r="D2" s="32">
        <v>0.23</v>
      </c>
      <c r="E2" s="32" t="e">
        <f>VLOOKUP(A11,comb,2,FALSE)</f>
        <v>#N/A</v>
      </c>
      <c r="F2" s="40" t="e">
        <f>B2*B11</f>
        <v>#VALUE!</v>
      </c>
      <c r="G2" s="40" t="e">
        <f>C2*B11</f>
        <v>#VALUE!</v>
      </c>
      <c r="H2" s="35">
        <f>CERCADOR!C11</f>
        <v>0</v>
      </c>
      <c r="I2" s="35">
        <f>CERCADOR!C13</f>
        <v>0</v>
      </c>
    </row>
    <row r="3" spans="1:9" s="1" customFormat="1" ht="11.25" x14ac:dyDescent="0.2">
      <c r="A3" s="59" t="s">
        <v>426</v>
      </c>
      <c r="B3" s="14" t="e">
        <f>CERCADOR!C26+(0.1*CERCADOR!C26)</f>
        <v>#VALUE!</v>
      </c>
      <c r="C3" s="14" t="e">
        <f>(CERCADOR!C28+(0.1*CERCADOR!C28))</f>
        <v>#VALUE!</v>
      </c>
      <c r="D3" s="32"/>
      <c r="E3" s="32"/>
      <c r="F3" s="40" t="e">
        <f>B3*B11</f>
        <v>#VALUE!</v>
      </c>
      <c r="G3" s="40" t="e">
        <f>C3*B11</f>
        <v>#VALUE!</v>
      </c>
    </row>
    <row r="4" spans="1:9" s="1" customFormat="1" ht="11.25" x14ac:dyDescent="0.2"/>
    <row r="5" spans="1:9" s="1" customFormat="1" ht="11.25" x14ac:dyDescent="0.2">
      <c r="B5" s="1" t="s">
        <v>373</v>
      </c>
      <c r="E5" s="1" t="s">
        <v>373</v>
      </c>
    </row>
    <row r="6" spans="1:9" s="1" customFormat="1" ht="11.25" x14ac:dyDescent="0.2">
      <c r="A6" s="32" t="s">
        <v>336</v>
      </c>
      <c r="B6" s="32">
        <v>6.3600000000000004E-2</v>
      </c>
      <c r="D6" s="61" t="s">
        <v>397</v>
      </c>
      <c r="E6" s="62">
        <v>0.03</v>
      </c>
    </row>
    <row r="7" spans="1:9" s="1" customFormat="1" ht="11.25" x14ac:dyDescent="0.2">
      <c r="A7" s="32" t="s">
        <v>337</v>
      </c>
      <c r="B7" s="32">
        <v>0.1</v>
      </c>
    </row>
    <row r="8" spans="1:9" s="1" customFormat="1" ht="11.25" x14ac:dyDescent="0.2">
      <c r="A8" s="32" t="s">
        <v>338</v>
      </c>
      <c r="B8" s="32">
        <v>0.125</v>
      </c>
    </row>
    <row r="9" spans="1:9" s="1" customFormat="1" ht="11.25" x14ac:dyDescent="0.2">
      <c r="A9" s="32" t="s">
        <v>339</v>
      </c>
      <c r="B9" s="32">
        <f>AVERAGE(B6:B7)</f>
        <v>8.1800000000000012E-2</v>
      </c>
    </row>
    <row r="10" spans="1:9" s="1" customFormat="1" ht="11.25" x14ac:dyDescent="0.2"/>
    <row r="11" spans="1:9" s="1" customFormat="1" ht="11.25" x14ac:dyDescent="0.2">
      <c r="A11" s="1">
        <f>CERCADOR!C9</f>
        <v>0</v>
      </c>
      <c r="B11" s="35">
        <f>CERCADOR!C17</f>
        <v>0</v>
      </c>
    </row>
    <row r="13" spans="1:9" x14ac:dyDescent="0.2">
      <c r="A13" s="13"/>
      <c r="B13" s="357" t="s">
        <v>374</v>
      </c>
      <c r="C13" s="357"/>
      <c r="D13" s="357" t="s">
        <v>377</v>
      </c>
      <c r="E13" s="357"/>
    </row>
    <row r="14" spans="1:9" x14ac:dyDescent="0.2">
      <c r="A14" s="18"/>
      <c r="B14" s="13" t="s">
        <v>375</v>
      </c>
      <c r="C14" s="13" t="s">
        <v>376</v>
      </c>
      <c r="D14" s="13" t="s">
        <v>375</v>
      </c>
      <c r="E14" s="13" t="s">
        <v>376</v>
      </c>
    </row>
    <row r="15" spans="1:9" x14ac:dyDescent="0.2">
      <c r="A15" s="18" t="s">
        <v>378</v>
      </c>
      <c r="B15" s="17" t="e">
        <f>H2-F3</f>
        <v>#VALUE!</v>
      </c>
      <c r="C15" s="17" t="e">
        <f>H2-F2</f>
        <v>#VALUE!</v>
      </c>
      <c r="D15" s="17" t="e">
        <f>B15*D2</f>
        <v>#VALUE!</v>
      </c>
      <c r="E15" s="17" t="e">
        <f>D2*C15</f>
        <v>#VALUE!</v>
      </c>
    </row>
    <row r="16" spans="1:9" x14ac:dyDescent="0.2">
      <c r="A16" s="21" t="s">
        <v>379</v>
      </c>
      <c r="B16" s="22"/>
      <c r="C16" s="22"/>
      <c r="D16" s="22"/>
      <c r="E16" s="22"/>
    </row>
    <row r="17" spans="1:8" x14ac:dyDescent="0.2">
      <c r="A17" s="18">
        <f>A11</f>
        <v>0</v>
      </c>
      <c r="B17" s="17" t="e">
        <f>I2-G3</f>
        <v>#VALUE!</v>
      </c>
      <c r="C17" s="17" t="e">
        <f>I2-G2</f>
        <v>#VALUE!</v>
      </c>
      <c r="D17" s="17" t="e">
        <f>B17*E2</f>
        <v>#VALUE!</v>
      </c>
      <c r="E17" s="17" t="e">
        <f>C17*E2</f>
        <v>#VALUE!</v>
      </c>
    </row>
    <row r="18" spans="1:8" x14ac:dyDescent="0.2">
      <c r="A18" s="23" t="s">
        <v>380</v>
      </c>
      <c r="B18" s="17" t="e">
        <f>H2-F2</f>
        <v>#VALUE!</v>
      </c>
      <c r="C18" s="17">
        <f>0.15*H2</f>
        <v>0</v>
      </c>
      <c r="D18" s="17" t="e">
        <f>B18*D2</f>
        <v>#VALUE!</v>
      </c>
      <c r="E18" s="17">
        <f>C18*D2</f>
        <v>0</v>
      </c>
    </row>
    <row r="19" spans="1:8" x14ac:dyDescent="0.2">
      <c r="A19" s="19" t="s">
        <v>381</v>
      </c>
      <c r="B19" s="20"/>
      <c r="C19" s="20"/>
      <c r="D19" s="20"/>
      <c r="E19" s="20"/>
    </row>
    <row r="20" spans="1:8" x14ac:dyDescent="0.2">
      <c r="A20" s="18">
        <f>A17</f>
        <v>0</v>
      </c>
      <c r="B20" s="17" t="e">
        <f>I2-G2</f>
        <v>#VALUE!</v>
      </c>
      <c r="C20" s="17">
        <f>0.15*I2</f>
        <v>0</v>
      </c>
      <c r="D20" s="17" t="e">
        <f>B20*E2</f>
        <v>#VALUE!</v>
      </c>
      <c r="E20" s="17" t="e">
        <f>C20*E2</f>
        <v>#N/A</v>
      </c>
    </row>
    <row r="21" spans="1:8" x14ac:dyDescent="0.2">
      <c r="A21" s="23" t="s">
        <v>382</v>
      </c>
      <c r="B21" s="17">
        <f>0.05*H2</f>
        <v>0</v>
      </c>
      <c r="C21" s="17" t="s">
        <v>431</v>
      </c>
      <c r="D21" s="17">
        <f>B21*D2</f>
        <v>0</v>
      </c>
      <c r="E21" s="17" t="s">
        <v>431</v>
      </c>
    </row>
    <row r="22" spans="1:8" x14ac:dyDescent="0.2">
      <c r="A22" s="19" t="s">
        <v>383</v>
      </c>
      <c r="B22" s="24"/>
      <c r="C22" s="24"/>
      <c r="D22" s="24"/>
      <c r="E22" s="24"/>
    </row>
    <row r="23" spans="1:8" x14ac:dyDescent="0.2">
      <c r="A23" s="18">
        <f>A20</f>
        <v>0</v>
      </c>
      <c r="B23" s="17">
        <f>I2*0.05</f>
        <v>0</v>
      </c>
      <c r="C23" s="17" t="s">
        <v>431</v>
      </c>
      <c r="D23" s="17" t="e">
        <f>B23*E2</f>
        <v>#N/A</v>
      </c>
      <c r="E23" s="17" t="s">
        <v>431</v>
      </c>
    </row>
    <row r="25" spans="1:8" x14ac:dyDescent="0.2">
      <c r="A25" s="1"/>
      <c r="B25" s="356" t="s">
        <v>403</v>
      </c>
      <c r="C25" s="356"/>
      <c r="D25" s="356" t="s">
        <v>404</v>
      </c>
      <c r="E25" s="356"/>
      <c r="F25" s="356" t="s">
        <v>405</v>
      </c>
      <c r="G25" s="356"/>
      <c r="H25" s="1"/>
    </row>
    <row r="26" spans="1:8" x14ac:dyDescent="0.2">
      <c r="A26" s="32"/>
      <c r="B26" s="15" t="s">
        <v>402</v>
      </c>
      <c r="C26" s="15">
        <f>A11</f>
        <v>0</v>
      </c>
      <c r="D26" s="15" t="s">
        <v>399</v>
      </c>
      <c r="E26" s="15" t="s">
        <v>376</v>
      </c>
      <c r="F26" s="15" t="s">
        <v>399</v>
      </c>
      <c r="G26" s="15" t="s">
        <v>376</v>
      </c>
      <c r="H26" s="15" t="s">
        <v>406</v>
      </c>
    </row>
    <row r="27" spans="1:8" x14ac:dyDescent="0.2">
      <c r="A27" s="32" t="s">
        <v>408</v>
      </c>
      <c r="B27" s="40">
        <f>CERCADOR!C13*Hoja1!E6</f>
        <v>0</v>
      </c>
      <c r="C27" s="40" t="e">
        <f>CERCADOR!C13*VLOOKUP(CERCADOR!C9,comb,2,FALSE)</f>
        <v>#N/A</v>
      </c>
      <c r="D27" s="17">
        <v>100000</v>
      </c>
      <c r="E27" s="17">
        <v>350000</v>
      </c>
      <c r="F27" s="17">
        <v>60000</v>
      </c>
      <c r="G27" s="17">
        <v>100000</v>
      </c>
      <c r="H27" s="17" t="e">
        <f>C27-B27</f>
        <v>#N/A</v>
      </c>
    </row>
    <row r="28" spans="1:8" x14ac:dyDescent="0.2">
      <c r="A28" s="32" t="s">
        <v>409</v>
      </c>
      <c r="B28" s="40" t="e">
        <f>(CERCADOR!C13-CERCADOR!C39)*Hoja1!E6</f>
        <v>#VALUE!</v>
      </c>
      <c r="C28" s="40" t="e">
        <f>(CERCADOR!C13-CERCADOR!C39)*VLOOKUP(CERCADOR!C9,comb,2,FALSE)</f>
        <v>#VALUE!</v>
      </c>
      <c r="D28" s="42"/>
      <c r="E28" s="42"/>
      <c r="F28" s="42"/>
      <c r="G28" s="42"/>
      <c r="H28" s="17" t="e">
        <f>C28-B28</f>
        <v>#VALUE!</v>
      </c>
    </row>
    <row r="29" spans="1:8" x14ac:dyDescent="0.2">
      <c r="A29" s="32" t="s">
        <v>410</v>
      </c>
      <c r="B29" s="40" t="e">
        <f>(CERCADOR!C13-CERCADOR!C40)*Hoja1!E6</f>
        <v>#VALUE!</v>
      </c>
      <c r="C29" s="40" t="e">
        <f>(CERCADOR!C13-CERCADOR!C40)*VLOOKUP(CERCADOR!C9,comb,2,FALSE)</f>
        <v>#VALUE!</v>
      </c>
      <c r="D29" s="42"/>
      <c r="E29" s="42"/>
      <c r="F29" s="42"/>
      <c r="G29" s="42"/>
      <c r="H29" s="17" t="e">
        <f>C29-B29</f>
        <v>#VALUE!</v>
      </c>
    </row>
    <row r="30" spans="1:8" x14ac:dyDescent="0.2">
      <c r="A30" s="1"/>
      <c r="B30" s="1"/>
      <c r="C30" s="1"/>
      <c r="D30" s="1"/>
      <c r="E30" s="1"/>
      <c r="F30" s="1"/>
      <c r="G30" s="1"/>
      <c r="H30" s="1"/>
    </row>
    <row r="31" spans="1:8" x14ac:dyDescent="0.2">
      <c r="B31" s="356" t="s">
        <v>398</v>
      </c>
      <c r="C31" s="356"/>
      <c r="D31" s="356" t="s">
        <v>400</v>
      </c>
      <c r="E31" s="356"/>
      <c r="F31" s="1"/>
      <c r="G31" s="1"/>
      <c r="H31" s="1"/>
    </row>
    <row r="32" spans="1:8" x14ac:dyDescent="0.2">
      <c r="A32" s="32" t="s">
        <v>407</v>
      </c>
      <c r="B32" s="15" t="s">
        <v>399</v>
      </c>
      <c r="C32" s="15" t="s">
        <v>376</v>
      </c>
      <c r="D32" s="15" t="s">
        <v>399</v>
      </c>
      <c r="E32" s="15" t="s">
        <v>376</v>
      </c>
      <c r="F32" s="1"/>
      <c r="G32" s="1"/>
      <c r="H32" s="1"/>
    </row>
    <row r="33" spans="1:8" x14ac:dyDescent="0.2">
      <c r="A33" s="32" t="s">
        <v>408</v>
      </c>
      <c r="B33" s="41" t="e">
        <f>$D$27/H27</f>
        <v>#N/A</v>
      </c>
      <c r="C33" s="41" t="e">
        <f>$E$27/H27</f>
        <v>#N/A</v>
      </c>
      <c r="D33" s="41" t="e">
        <f>$F$27/H27</f>
        <v>#N/A</v>
      </c>
      <c r="E33" s="41" t="e">
        <f>$G$27/H27</f>
        <v>#N/A</v>
      </c>
      <c r="F33" s="1"/>
      <c r="G33" s="1"/>
      <c r="H33" s="1"/>
    </row>
    <row r="34" spans="1:8" x14ac:dyDescent="0.2">
      <c r="A34" s="32" t="s">
        <v>409</v>
      </c>
      <c r="B34" s="41" t="e">
        <f>$D$27/H28</f>
        <v>#VALUE!</v>
      </c>
      <c r="C34" s="41" t="e">
        <f>$E$27/H28</f>
        <v>#VALUE!</v>
      </c>
      <c r="D34" s="41" t="e">
        <f>$F$27/H28</f>
        <v>#VALUE!</v>
      </c>
      <c r="E34" s="41" t="e">
        <f>$G$27/H28</f>
        <v>#VALUE!</v>
      </c>
      <c r="F34" s="1"/>
      <c r="G34" s="1"/>
      <c r="H34" s="1"/>
    </row>
    <row r="35" spans="1:8" x14ac:dyDescent="0.2">
      <c r="A35" s="32" t="s">
        <v>410</v>
      </c>
      <c r="B35" s="41" t="e">
        <f>$D$27/H29</f>
        <v>#VALUE!</v>
      </c>
      <c r="C35" s="41" t="e">
        <f>$E$27/H29</f>
        <v>#VALUE!</v>
      </c>
      <c r="D35" s="41" t="e">
        <f>$F$27/H29</f>
        <v>#VALUE!</v>
      </c>
      <c r="E35" s="41" t="e">
        <f>$G$27/H29</f>
        <v>#VALUE!</v>
      </c>
      <c r="F35" s="1"/>
      <c r="G35" s="1"/>
      <c r="H35" s="1"/>
    </row>
  </sheetData>
  <mergeCells count="7">
    <mergeCell ref="F25:G25"/>
    <mergeCell ref="B31:C31"/>
    <mergeCell ref="D31:E31"/>
    <mergeCell ref="B25:C25"/>
    <mergeCell ref="B13:C13"/>
    <mergeCell ref="D13:E13"/>
    <mergeCell ref="D25:E25"/>
  </mergeCells>
  <phoneticPr fontId="2" type="noConversion"/>
  <pageMargins left="0.75" right="0.75" top="1" bottom="1" header="0"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6"/>
  <sheetViews>
    <sheetView topLeftCell="C1" workbookViewId="0">
      <selection activeCell="H19" sqref="H19"/>
    </sheetView>
  </sheetViews>
  <sheetFormatPr defaultColWidth="26.42578125" defaultRowHeight="11.25" x14ac:dyDescent="0.2"/>
  <cols>
    <col min="1" max="1" width="26.42578125" style="4" customWidth="1"/>
    <col min="2" max="2" width="26.42578125" style="3" customWidth="1"/>
    <col min="3" max="3" width="2.7109375" style="3" customWidth="1"/>
    <col min="4" max="4" width="26.42578125" style="3" customWidth="1"/>
    <col min="5" max="5" width="1.42578125" style="3" customWidth="1"/>
    <col min="6" max="6" width="26.42578125" style="3" customWidth="1"/>
    <col min="7" max="7" width="2.42578125" style="3" customWidth="1"/>
    <col min="8" max="16384" width="26.42578125" style="3"/>
  </cols>
  <sheetData>
    <row r="1" spans="1:8" s="2" customFormat="1" ht="12" thickBot="1" x14ac:dyDescent="0.25">
      <c r="A1" s="9" t="s">
        <v>1</v>
      </c>
      <c r="B1" s="10" t="s">
        <v>317</v>
      </c>
      <c r="D1" s="11" t="s">
        <v>321</v>
      </c>
      <c r="F1" s="11" t="s">
        <v>334</v>
      </c>
      <c r="H1" s="2" t="s">
        <v>364</v>
      </c>
    </row>
    <row r="2" spans="1:8" x14ac:dyDescent="0.2">
      <c r="A2" s="7" t="s">
        <v>2</v>
      </c>
      <c r="B2" s="8" t="s">
        <v>318</v>
      </c>
      <c r="C2" s="12"/>
      <c r="D2" s="8" t="s">
        <v>322</v>
      </c>
      <c r="F2" s="8" t="s">
        <v>335</v>
      </c>
      <c r="H2" s="3" t="s">
        <v>365</v>
      </c>
    </row>
    <row r="3" spans="1:8" x14ac:dyDescent="0.2">
      <c r="A3" s="5" t="s">
        <v>3</v>
      </c>
      <c r="B3" s="6" t="s">
        <v>319</v>
      </c>
      <c r="C3" s="12"/>
      <c r="D3" s="6" t="s">
        <v>323</v>
      </c>
      <c r="F3" s="6" t="s">
        <v>336</v>
      </c>
      <c r="H3" s="3" t="s">
        <v>366</v>
      </c>
    </row>
    <row r="4" spans="1:8" x14ac:dyDescent="0.2">
      <c r="A4" s="5" t="s">
        <v>15</v>
      </c>
      <c r="B4" s="6" t="s">
        <v>319</v>
      </c>
      <c r="C4" s="12"/>
      <c r="D4" s="6" t="s">
        <v>324</v>
      </c>
      <c r="F4" s="6" t="s">
        <v>337</v>
      </c>
      <c r="H4" s="3" t="s">
        <v>444</v>
      </c>
    </row>
    <row r="5" spans="1:8" x14ac:dyDescent="0.2">
      <c r="A5" s="5" t="s">
        <v>4</v>
      </c>
      <c r="B5" s="6" t="s">
        <v>318</v>
      </c>
      <c r="C5" s="12"/>
      <c r="D5" s="6" t="s">
        <v>325</v>
      </c>
      <c r="F5" s="6" t="s">
        <v>338</v>
      </c>
      <c r="H5" s="3" t="s">
        <v>445</v>
      </c>
    </row>
    <row r="6" spans="1:8" x14ac:dyDescent="0.2">
      <c r="A6" s="5" t="s">
        <v>5</v>
      </c>
      <c r="B6" s="6" t="s">
        <v>320</v>
      </c>
      <c r="C6" s="12"/>
      <c r="D6" s="6" t="s">
        <v>326</v>
      </c>
      <c r="F6" s="6" t="s">
        <v>402</v>
      </c>
      <c r="H6" s="3" t="s">
        <v>367</v>
      </c>
    </row>
    <row r="7" spans="1:8" x14ac:dyDescent="0.2">
      <c r="A7" s="5" t="s">
        <v>7</v>
      </c>
      <c r="B7" s="6" t="s">
        <v>318</v>
      </c>
      <c r="C7" s="12"/>
      <c r="D7" s="6" t="s">
        <v>327</v>
      </c>
      <c r="F7" s="6" t="s">
        <v>339</v>
      </c>
      <c r="H7" s="3" t="s">
        <v>368</v>
      </c>
    </row>
    <row r="8" spans="1:8" x14ac:dyDescent="0.2">
      <c r="A8" s="5" t="s">
        <v>8</v>
      </c>
      <c r="B8" s="6" t="s">
        <v>318</v>
      </c>
      <c r="C8" s="12"/>
      <c r="D8" s="6" t="s">
        <v>328</v>
      </c>
    </row>
    <row r="9" spans="1:8" x14ac:dyDescent="0.2">
      <c r="A9" s="5" t="s">
        <v>9</v>
      </c>
      <c r="B9" s="6" t="s">
        <v>320</v>
      </c>
      <c r="C9" s="12"/>
      <c r="D9" s="6" t="s">
        <v>329</v>
      </c>
    </row>
    <row r="10" spans="1:8" x14ac:dyDescent="0.2">
      <c r="A10" s="5" t="s">
        <v>10</v>
      </c>
      <c r="B10" s="6" t="s">
        <v>318</v>
      </c>
      <c r="C10" s="12"/>
      <c r="D10" s="6" t="s">
        <v>330</v>
      </c>
    </row>
    <row r="11" spans="1:8" x14ac:dyDescent="0.2">
      <c r="A11" s="5" t="s">
        <v>11</v>
      </c>
      <c r="B11" s="6" t="s">
        <v>319</v>
      </c>
      <c r="C11" s="12"/>
      <c r="D11" s="6" t="s">
        <v>331</v>
      </c>
    </row>
    <row r="12" spans="1:8" x14ac:dyDescent="0.2">
      <c r="A12" s="5" t="s">
        <v>12</v>
      </c>
      <c r="B12" s="6" t="s">
        <v>320</v>
      </c>
      <c r="C12" s="12"/>
      <c r="D12" s="6" t="s">
        <v>332</v>
      </c>
    </row>
    <row r="13" spans="1:8" x14ac:dyDescent="0.2">
      <c r="A13" s="5" t="s">
        <v>13</v>
      </c>
      <c r="B13" s="6" t="s">
        <v>319</v>
      </c>
      <c r="C13" s="12"/>
    </row>
    <row r="14" spans="1:8" x14ac:dyDescent="0.2">
      <c r="A14" s="5" t="s">
        <v>14</v>
      </c>
      <c r="B14" s="6" t="s">
        <v>319</v>
      </c>
      <c r="C14" s="12"/>
    </row>
    <row r="15" spans="1:8" x14ac:dyDescent="0.2">
      <c r="A15" s="5" t="s">
        <v>16</v>
      </c>
      <c r="B15" s="6" t="s">
        <v>318</v>
      </c>
      <c r="C15" s="12"/>
    </row>
    <row r="16" spans="1:8" x14ac:dyDescent="0.2">
      <c r="A16" s="5" t="s">
        <v>311</v>
      </c>
      <c r="B16" s="6" t="s">
        <v>318</v>
      </c>
      <c r="C16" s="12"/>
    </row>
    <row r="17" spans="1:6" s="2" customFormat="1" x14ac:dyDescent="0.2">
      <c r="A17" s="5" t="s">
        <v>17</v>
      </c>
      <c r="B17" s="43" t="s">
        <v>320</v>
      </c>
      <c r="C17" s="44"/>
      <c r="D17" s="2" t="s">
        <v>416</v>
      </c>
      <c r="F17" s="3"/>
    </row>
    <row r="18" spans="1:6" x14ac:dyDescent="0.2">
      <c r="A18" s="5" t="s">
        <v>18</v>
      </c>
      <c r="B18" s="6" t="s">
        <v>320</v>
      </c>
      <c r="C18" s="12"/>
      <c r="D18" s="3" t="s">
        <v>417</v>
      </c>
      <c r="F18" s="3">
        <v>60000</v>
      </c>
    </row>
    <row r="19" spans="1:6" x14ac:dyDescent="0.2">
      <c r="A19" s="5" t="s">
        <v>19</v>
      </c>
      <c r="B19" s="6" t="s">
        <v>319</v>
      </c>
      <c r="C19" s="12"/>
      <c r="D19" s="3" t="s">
        <v>418</v>
      </c>
      <c r="F19" s="3">
        <v>100000</v>
      </c>
    </row>
    <row r="20" spans="1:6" x14ac:dyDescent="0.2">
      <c r="A20" s="5" t="s">
        <v>251</v>
      </c>
      <c r="B20" s="6" t="s">
        <v>318</v>
      </c>
      <c r="C20" s="12"/>
      <c r="D20" s="3" t="s">
        <v>419</v>
      </c>
      <c r="F20" s="3">
        <v>110000</v>
      </c>
    </row>
    <row r="21" spans="1:6" x14ac:dyDescent="0.2">
      <c r="A21" s="5" t="s">
        <v>20</v>
      </c>
      <c r="B21" s="6" t="s">
        <v>318</v>
      </c>
      <c r="C21" s="12"/>
      <c r="D21" s="3" t="s">
        <v>420</v>
      </c>
      <c r="F21" s="3">
        <v>350000</v>
      </c>
    </row>
    <row r="22" spans="1:6" x14ac:dyDescent="0.2">
      <c r="A22" s="5" t="s">
        <v>21</v>
      </c>
      <c r="B22" s="6" t="s">
        <v>318</v>
      </c>
      <c r="C22" s="12"/>
    </row>
    <row r="23" spans="1:6" x14ac:dyDescent="0.2">
      <c r="A23" s="5" t="s">
        <v>22</v>
      </c>
      <c r="B23" s="6" t="s">
        <v>319</v>
      </c>
      <c r="C23" s="12"/>
    </row>
    <row r="24" spans="1:6" x14ac:dyDescent="0.2">
      <c r="A24" s="5" t="s">
        <v>23</v>
      </c>
      <c r="B24" s="6" t="s">
        <v>320</v>
      </c>
      <c r="C24" s="12"/>
    </row>
    <row r="25" spans="1:6" x14ac:dyDescent="0.2">
      <c r="A25" s="5" t="s">
        <v>24</v>
      </c>
      <c r="B25" s="6" t="s">
        <v>319</v>
      </c>
      <c r="C25" s="12"/>
    </row>
    <row r="26" spans="1:6" x14ac:dyDescent="0.2">
      <c r="A26" s="5" t="s">
        <v>25</v>
      </c>
      <c r="B26" s="6" t="s">
        <v>320</v>
      </c>
      <c r="C26" s="12"/>
    </row>
    <row r="27" spans="1:6" x14ac:dyDescent="0.2">
      <c r="A27" s="5" t="s">
        <v>30</v>
      </c>
      <c r="B27" s="6" t="s">
        <v>318</v>
      </c>
      <c r="C27" s="12"/>
    </row>
    <row r="28" spans="1:6" x14ac:dyDescent="0.2">
      <c r="A28" s="5" t="s">
        <v>29</v>
      </c>
      <c r="B28" s="6" t="s">
        <v>319</v>
      </c>
      <c r="C28" s="12"/>
    </row>
    <row r="29" spans="1:6" x14ac:dyDescent="0.2">
      <c r="A29" s="5" t="s">
        <v>31</v>
      </c>
      <c r="B29" s="6" t="s">
        <v>318</v>
      </c>
      <c r="C29" s="12"/>
    </row>
    <row r="30" spans="1:6" x14ac:dyDescent="0.2">
      <c r="A30" s="5" t="s">
        <v>32</v>
      </c>
      <c r="B30" s="6" t="s">
        <v>320</v>
      </c>
      <c r="C30" s="12"/>
    </row>
    <row r="31" spans="1:6" x14ac:dyDescent="0.2">
      <c r="A31" s="5" t="s">
        <v>35</v>
      </c>
      <c r="B31" s="6" t="s">
        <v>320</v>
      </c>
      <c r="C31" s="12"/>
    </row>
    <row r="32" spans="1:6" x14ac:dyDescent="0.2">
      <c r="A32" s="5" t="s">
        <v>34</v>
      </c>
      <c r="B32" s="6" t="s">
        <v>319</v>
      </c>
      <c r="C32" s="12"/>
    </row>
    <row r="33" spans="1:3" x14ac:dyDescent="0.2">
      <c r="A33" s="5" t="s">
        <v>33</v>
      </c>
      <c r="B33" s="6" t="s">
        <v>318</v>
      </c>
      <c r="C33" s="12"/>
    </row>
    <row r="34" spans="1:3" x14ac:dyDescent="0.2">
      <c r="A34" s="5" t="s">
        <v>36</v>
      </c>
      <c r="B34" s="6" t="s">
        <v>318</v>
      </c>
      <c r="C34" s="12"/>
    </row>
    <row r="35" spans="1:3" x14ac:dyDescent="0.2">
      <c r="A35" s="5" t="s">
        <v>38</v>
      </c>
      <c r="B35" s="6" t="s">
        <v>319</v>
      </c>
      <c r="C35" s="12"/>
    </row>
    <row r="36" spans="1:3" x14ac:dyDescent="0.2">
      <c r="A36" s="5" t="s">
        <v>39</v>
      </c>
      <c r="B36" s="6" t="s">
        <v>319</v>
      </c>
      <c r="C36" s="12"/>
    </row>
    <row r="37" spans="1:3" x14ac:dyDescent="0.2">
      <c r="A37" s="5" t="s">
        <v>37</v>
      </c>
      <c r="B37" s="6" t="s">
        <v>320</v>
      </c>
      <c r="C37" s="12"/>
    </row>
    <row r="38" spans="1:3" x14ac:dyDescent="0.2">
      <c r="A38" s="5" t="s">
        <v>40</v>
      </c>
      <c r="B38" s="6" t="s">
        <v>319</v>
      </c>
      <c r="C38" s="12"/>
    </row>
    <row r="39" spans="1:3" x14ac:dyDescent="0.2">
      <c r="A39" s="5" t="s">
        <v>41</v>
      </c>
      <c r="B39" s="6" t="s">
        <v>318</v>
      </c>
      <c r="C39" s="12"/>
    </row>
    <row r="40" spans="1:3" x14ac:dyDescent="0.2">
      <c r="A40" s="5" t="s">
        <v>42</v>
      </c>
      <c r="B40" s="6" t="s">
        <v>318</v>
      </c>
      <c r="C40" s="12"/>
    </row>
    <row r="41" spans="1:3" x14ac:dyDescent="0.2">
      <c r="A41" s="5" t="s">
        <v>43</v>
      </c>
      <c r="B41" s="6" t="s">
        <v>319</v>
      </c>
      <c r="C41" s="12"/>
    </row>
    <row r="42" spans="1:3" x14ac:dyDescent="0.2">
      <c r="A42" s="5" t="s">
        <v>44</v>
      </c>
      <c r="B42" s="6" t="s">
        <v>318</v>
      </c>
      <c r="C42" s="12"/>
    </row>
    <row r="43" spans="1:3" x14ac:dyDescent="0.2">
      <c r="A43" s="5" t="s">
        <v>45</v>
      </c>
      <c r="B43" s="6" t="s">
        <v>319</v>
      </c>
      <c r="C43" s="12"/>
    </row>
    <row r="44" spans="1:3" x14ac:dyDescent="0.2">
      <c r="A44" s="5" t="s">
        <v>46</v>
      </c>
      <c r="B44" s="6" t="s">
        <v>320</v>
      </c>
      <c r="C44" s="12"/>
    </row>
    <row r="45" spans="1:3" x14ac:dyDescent="0.2">
      <c r="A45" s="5" t="s">
        <v>47</v>
      </c>
      <c r="B45" s="6" t="s">
        <v>319</v>
      </c>
      <c r="C45" s="12"/>
    </row>
    <row r="46" spans="1:3" x14ac:dyDescent="0.2">
      <c r="A46" s="5" t="s">
        <v>48</v>
      </c>
      <c r="B46" s="6" t="s">
        <v>319</v>
      </c>
      <c r="C46" s="12"/>
    </row>
    <row r="47" spans="1:3" x14ac:dyDescent="0.2">
      <c r="A47" s="5" t="s">
        <v>49</v>
      </c>
      <c r="B47" s="6" t="s">
        <v>319</v>
      </c>
      <c r="C47" s="12"/>
    </row>
    <row r="48" spans="1:3" x14ac:dyDescent="0.2">
      <c r="A48" s="5" t="s">
        <v>50</v>
      </c>
      <c r="B48" s="6" t="s">
        <v>320</v>
      </c>
      <c r="C48" s="12"/>
    </row>
    <row r="49" spans="1:3" x14ac:dyDescent="0.2">
      <c r="A49" s="5" t="s">
        <v>58</v>
      </c>
      <c r="B49" s="6" t="s">
        <v>320</v>
      </c>
      <c r="C49" s="12"/>
    </row>
    <row r="50" spans="1:3" x14ac:dyDescent="0.2">
      <c r="A50" s="5" t="s">
        <v>53</v>
      </c>
      <c r="B50" s="6" t="s">
        <v>320</v>
      </c>
      <c r="C50" s="12"/>
    </row>
    <row r="51" spans="1:3" x14ac:dyDescent="0.2">
      <c r="A51" s="5" t="s">
        <v>51</v>
      </c>
      <c r="B51" s="6" t="s">
        <v>320</v>
      </c>
      <c r="C51" s="12"/>
    </row>
    <row r="52" spans="1:3" x14ac:dyDescent="0.2">
      <c r="A52" s="5" t="s">
        <v>52</v>
      </c>
      <c r="B52" s="6" t="s">
        <v>319</v>
      </c>
      <c r="C52" s="12"/>
    </row>
    <row r="53" spans="1:3" x14ac:dyDescent="0.2">
      <c r="A53" s="5" t="s">
        <v>54</v>
      </c>
      <c r="B53" s="6" t="s">
        <v>318</v>
      </c>
      <c r="C53" s="12"/>
    </row>
    <row r="54" spans="1:3" x14ac:dyDescent="0.2">
      <c r="A54" s="5" t="s">
        <v>55</v>
      </c>
      <c r="B54" s="6" t="s">
        <v>318</v>
      </c>
      <c r="C54" s="12"/>
    </row>
    <row r="55" spans="1:3" x14ac:dyDescent="0.2">
      <c r="A55" s="5" t="s">
        <v>56</v>
      </c>
      <c r="B55" s="6" t="s">
        <v>320</v>
      </c>
      <c r="C55" s="12"/>
    </row>
    <row r="56" spans="1:3" x14ac:dyDescent="0.2">
      <c r="A56" s="5" t="s">
        <v>57</v>
      </c>
      <c r="B56" s="6" t="s">
        <v>318</v>
      </c>
      <c r="C56" s="12"/>
    </row>
    <row r="57" spans="1:3" x14ac:dyDescent="0.2">
      <c r="A57" s="5" t="s">
        <v>59</v>
      </c>
      <c r="B57" s="6" t="s">
        <v>318</v>
      </c>
      <c r="C57" s="12"/>
    </row>
    <row r="58" spans="1:3" x14ac:dyDescent="0.2">
      <c r="A58" s="5" t="s">
        <v>61</v>
      </c>
      <c r="B58" s="6" t="s">
        <v>319</v>
      </c>
      <c r="C58" s="12"/>
    </row>
    <row r="59" spans="1:3" x14ac:dyDescent="0.2">
      <c r="A59" s="5" t="s">
        <v>60</v>
      </c>
      <c r="B59" s="6" t="s">
        <v>320</v>
      </c>
      <c r="C59" s="12"/>
    </row>
    <row r="60" spans="1:3" x14ac:dyDescent="0.2">
      <c r="A60" s="5" t="s">
        <v>62</v>
      </c>
      <c r="B60" s="6" t="s">
        <v>319</v>
      </c>
      <c r="C60" s="12"/>
    </row>
    <row r="61" spans="1:3" x14ac:dyDescent="0.2">
      <c r="A61" s="5" t="s">
        <v>63</v>
      </c>
      <c r="B61" s="6" t="s">
        <v>320</v>
      </c>
      <c r="C61" s="12"/>
    </row>
    <row r="62" spans="1:3" x14ac:dyDescent="0.2">
      <c r="A62" s="5" t="s">
        <v>64</v>
      </c>
      <c r="B62" s="6" t="s">
        <v>319</v>
      </c>
      <c r="C62" s="12"/>
    </row>
    <row r="63" spans="1:3" x14ac:dyDescent="0.2">
      <c r="A63" s="5" t="s">
        <v>65</v>
      </c>
      <c r="B63" s="6" t="s">
        <v>320</v>
      </c>
      <c r="C63" s="12"/>
    </row>
    <row r="64" spans="1:3" x14ac:dyDescent="0.2">
      <c r="A64" s="5" t="s">
        <v>66</v>
      </c>
      <c r="B64" s="6" t="s">
        <v>318</v>
      </c>
      <c r="C64" s="12"/>
    </row>
    <row r="65" spans="1:3" x14ac:dyDescent="0.2">
      <c r="A65" s="5" t="s">
        <v>67</v>
      </c>
      <c r="B65" s="6" t="s">
        <v>318</v>
      </c>
      <c r="C65" s="12"/>
    </row>
    <row r="66" spans="1:3" x14ac:dyDescent="0.2">
      <c r="A66" s="5" t="s">
        <v>68</v>
      </c>
      <c r="B66" s="6" t="s">
        <v>320</v>
      </c>
      <c r="C66" s="12"/>
    </row>
    <row r="67" spans="1:3" x14ac:dyDescent="0.2">
      <c r="A67" s="5" t="s">
        <v>267</v>
      </c>
      <c r="B67" s="6" t="s">
        <v>320</v>
      </c>
      <c r="C67" s="12"/>
    </row>
    <row r="68" spans="1:3" x14ac:dyDescent="0.2">
      <c r="A68" s="5" t="s">
        <v>265</v>
      </c>
      <c r="B68" s="6" t="s">
        <v>318</v>
      </c>
      <c r="C68" s="12"/>
    </row>
    <row r="69" spans="1:3" x14ac:dyDescent="0.2">
      <c r="A69" s="5" t="s">
        <v>69</v>
      </c>
      <c r="B69" s="6" t="s">
        <v>318</v>
      </c>
      <c r="C69" s="12"/>
    </row>
    <row r="70" spans="1:3" x14ac:dyDescent="0.2">
      <c r="A70" s="5" t="s">
        <v>70</v>
      </c>
      <c r="B70" s="6" t="s">
        <v>319</v>
      </c>
      <c r="C70" s="12"/>
    </row>
    <row r="71" spans="1:3" x14ac:dyDescent="0.2">
      <c r="A71" s="5" t="s">
        <v>71</v>
      </c>
      <c r="B71" s="6" t="s">
        <v>320</v>
      </c>
      <c r="C71" s="12"/>
    </row>
    <row r="72" spans="1:3" x14ac:dyDescent="0.2">
      <c r="A72" s="5" t="s">
        <v>72</v>
      </c>
      <c r="B72" s="6" t="s">
        <v>319</v>
      </c>
      <c r="C72" s="12"/>
    </row>
    <row r="73" spans="1:3" x14ac:dyDescent="0.2">
      <c r="A73" s="5" t="s">
        <v>73</v>
      </c>
      <c r="B73" s="6" t="s">
        <v>318</v>
      </c>
      <c r="C73" s="12"/>
    </row>
    <row r="74" spans="1:3" x14ac:dyDescent="0.2">
      <c r="A74" s="5" t="s">
        <v>74</v>
      </c>
      <c r="B74" s="6" t="s">
        <v>318</v>
      </c>
      <c r="C74" s="12"/>
    </row>
    <row r="75" spans="1:3" x14ac:dyDescent="0.2">
      <c r="A75" s="5" t="s">
        <v>75</v>
      </c>
      <c r="B75" s="6" t="s">
        <v>318</v>
      </c>
      <c r="C75" s="12"/>
    </row>
    <row r="76" spans="1:3" x14ac:dyDescent="0.2">
      <c r="A76" s="5" t="s">
        <v>76</v>
      </c>
      <c r="B76" s="6" t="s">
        <v>319</v>
      </c>
      <c r="C76" s="12"/>
    </row>
    <row r="77" spans="1:3" x14ac:dyDescent="0.2">
      <c r="A77" s="5" t="s">
        <v>26</v>
      </c>
      <c r="B77" s="6" t="s">
        <v>319</v>
      </c>
      <c r="C77" s="12"/>
    </row>
    <row r="78" spans="1:3" x14ac:dyDescent="0.2">
      <c r="A78" s="5" t="s">
        <v>27</v>
      </c>
      <c r="B78" s="6" t="s">
        <v>320</v>
      </c>
      <c r="C78" s="12"/>
    </row>
    <row r="79" spans="1:3" x14ac:dyDescent="0.2">
      <c r="A79" s="5" t="s">
        <v>119</v>
      </c>
      <c r="B79" s="6" t="s">
        <v>318</v>
      </c>
      <c r="C79" s="12"/>
    </row>
    <row r="80" spans="1:3" x14ac:dyDescent="0.2">
      <c r="A80" s="5" t="s">
        <v>159</v>
      </c>
      <c r="B80" s="6" t="s">
        <v>318</v>
      </c>
      <c r="C80" s="12"/>
    </row>
    <row r="81" spans="1:3" x14ac:dyDescent="0.2">
      <c r="A81" s="5" t="s">
        <v>165</v>
      </c>
      <c r="B81" s="6" t="s">
        <v>319</v>
      </c>
      <c r="C81" s="12"/>
    </row>
    <row r="82" spans="1:3" x14ac:dyDescent="0.2">
      <c r="A82" s="5" t="s">
        <v>182</v>
      </c>
      <c r="B82" s="6" t="s">
        <v>319</v>
      </c>
      <c r="C82" s="12"/>
    </row>
    <row r="83" spans="1:3" x14ac:dyDescent="0.2">
      <c r="A83" s="5" t="s">
        <v>170</v>
      </c>
      <c r="B83" s="6" t="s">
        <v>318</v>
      </c>
      <c r="C83" s="12"/>
    </row>
    <row r="84" spans="1:3" x14ac:dyDescent="0.2">
      <c r="A84" s="5" t="s">
        <v>163</v>
      </c>
      <c r="B84" s="6" t="s">
        <v>319</v>
      </c>
      <c r="C84" s="12"/>
    </row>
    <row r="85" spans="1:3" x14ac:dyDescent="0.2">
      <c r="A85" s="5" t="s">
        <v>171</v>
      </c>
      <c r="B85" s="6" t="s">
        <v>320</v>
      </c>
      <c r="C85" s="12"/>
    </row>
    <row r="86" spans="1:3" x14ac:dyDescent="0.2">
      <c r="A86" s="5" t="s">
        <v>77</v>
      </c>
      <c r="B86" s="6" t="s">
        <v>318</v>
      </c>
      <c r="C86" s="12"/>
    </row>
    <row r="87" spans="1:3" x14ac:dyDescent="0.2">
      <c r="A87" s="5" t="s">
        <v>313</v>
      </c>
      <c r="B87" s="6" t="s">
        <v>320</v>
      </c>
      <c r="C87" s="12"/>
    </row>
    <row r="88" spans="1:3" x14ac:dyDescent="0.2">
      <c r="A88" s="5" t="s">
        <v>78</v>
      </c>
      <c r="B88" s="6" t="s">
        <v>318</v>
      </c>
      <c r="C88" s="12"/>
    </row>
    <row r="89" spans="1:3" x14ac:dyDescent="0.2">
      <c r="A89" s="5" t="s">
        <v>135</v>
      </c>
      <c r="B89" s="6" t="s">
        <v>319</v>
      </c>
      <c r="C89" s="12"/>
    </row>
    <row r="90" spans="1:3" x14ac:dyDescent="0.2">
      <c r="A90" s="5" t="s">
        <v>81</v>
      </c>
      <c r="B90" s="6" t="s">
        <v>320</v>
      </c>
      <c r="C90" s="12"/>
    </row>
    <row r="91" spans="1:3" x14ac:dyDescent="0.2">
      <c r="A91" s="5" t="s">
        <v>83</v>
      </c>
      <c r="B91" s="6" t="s">
        <v>318</v>
      </c>
      <c r="C91" s="12"/>
    </row>
    <row r="92" spans="1:3" x14ac:dyDescent="0.2">
      <c r="A92" s="5" t="s">
        <v>82</v>
      </c>
      <c r="B92" s="6" t="s">
        <v>319</v>
      </c>
      <c r="C92" s="12"/>
    </row>
    <row r="93" spans="1:3" x14ac:dyDescent="0.2">
      <c r="A93" s="5" t="s">
        <v>84</v>
      </c>
      <c r="B93" s="6" t="s">
        <v>319</v>
      </c>
      <c r="C93" s="12"/>
    </row>
    <row r="94" spans="1:3" x14ac:dyDescent="0.2">
      <c r="A94" s="5" t="s">
        <v>85</v>
      </c>
      <c r="B94" s="6" t="s">
        <v>319</v>
      </c>
      <c r="C94" s="12"/>
    </row>
    <row r="95" spans="1:3" x14ac:dyDescent="0.2">
      <c r="A95" s="5" t="s">
        <v>86</v>
      </c>
      <c r="B95" s="6" t="s">
        <v>319</v>
      </c>
      <c r="C95" s="12"/>
    </row>
    <row r="96" spans="1:3" x14ac:dyDescent="0.2">
      <c r="A96" s="5" t="s">
        <v>91</v>
      </c>
      <c r="B96" s="6" t="s">
        <v>319</v>
      </c>
      <c r="C96" s="12"/>
    </row>
    <row r="97" spans="1:3" x14ac:dyDescent="0.2">
      <c r="A97" s="5" t="s">
        <v>88</v>
      </c>
      <c r="B97" s="6" t="s">
        <v>319</v>
      </c>
      <c r="C97" s="12"/>
    </row>
    <row r="98" spans="1:3" x14ac:dyDescent="0.2">
      <c r="A98" s="5" t="s">
        <v>90</v>
      </c>
      <c r="B98" s="6" t="s">
        <v>318</v>
      </c>
      <c r="C98" s="12"/>
    </row>
    <row r="99" spans="1:3" x14ac:dyDescent="0.2">
      <c r="A99" s="5" t="s">
        <v>92</v>
      </c>
      <c r="B99" s="6" t="s">
        <v>318</v>
      </c>
      <c r="C99" s="12"/>
    </row>
    <row r="100" spans="1:3" x14ac:dyDescent="0.2">
      <c r="A100" s="5" t="s">
        <v>93</v>
      </c>
      <c r="B100" s="6" t="s">
        <v>319</v>
      </c>
      <c r="C100" s="12"/>
    </row>
    <row r="101" spans="1:3" x14ac:dyDescent="0.2">
      <c r="A101" s="5" t="s">
        <v>94</v>
      </c>
      <c r="B101" s="6" t="s">
        <v>320</v>
      </c>
      <c r="C101" s="12"/>
    </row>
    <row r="102" spans="1:3" x14ac:dyDescent="0.2">
      <c r="A102" s="5" t="s">
        <v>316</v>
      </c>
      <c r="B102" s="6" t="s">
        <v>320</v>
      </c>
      <c r="C102" s="12"/>
    </row>
    <row r="103" spans="1:3" x14ac:dyDescent="0.2">
      <c r="A103" s="5" t="s">
        <v>96</v>
      </c>
      <c r="B103" s="6" t="s">
        <v>320</v>
      </c>
      <c r="C103" s="12"/>
    </row>
    <row r="104" spans="1:3" x14ac:dyDescent="0.2">
      <c r="A104" s="5" t="s">
        <v>97</v>
      </c>
      <c r="B104" s="6" t="s">
        <v>318</v>
      </c>
      <c r="C104" s="12"/>
    </row>
    <row r="105" spans="1:3" x14ac:dyDescent="0.2">
      <c r="A105" s="5" t="s">
        <v>98</v>
      </c>
      <c r="B105" s="6" t="s">
        <v>319</v>
      </c>
      <c r="C105" s="12"/>
    </row>
    <row r="106" spans="1:3" x14ac:dyDescent="0.2">
      <c r="A106" s="5" t="s">
        <v>100</v>
      </c>
      <c r="B106" s="6" t="s">
        <v>320</v>
      </c>
      <c r="C106" s="12"/>
    </row>
    <row r="107" spans="1:3" x14ac:dyDescent="0.2">
      <c r="A107" s="5" t="s">
        <v>101</v>
      </c>
      <c r="B107" s="6" t="s">
        <v>319</v>
      </c>
      <c r="C107" s="12"/>
    </row>
    <row r="108" spans="1:3" x14ac:dyDescent="0.2">
      <c r="A108" s="5" t="s">
        <v>103</v>
      </c>
      <c r="B108" s="6" t="s">
        <v>319</v>
      </c>
      <c r="C108" s="12"/>
    </row>
    <row r="109" spans="1:3" x14ac:dyDescent="0.2">
      <c r="A109" s="5" t="s">
        <v>104</v>
      </c>
      <c r="B109" s="6" t="s">
        <v>319</v>
      </c>
      <c r="C109" s="12"/>
    </row>
    <row r="110" spans="1:3" x14ac:dyDescent="0.2">
      <c r="A110" s="5" t="s">
        <v>89</v>
      </c>
      <c r="B110" s="6" t="s">
        <v>319</v>
      </c>
      <c r="C110" s="12"/>
    </row>
    <row r="111" spans="1:3" x14ac:dyDescent="0.2">
      <c r="A111" s="5" t="s">
        <v>95</v>
      </c>
      <c r="B111" s="6" t="s">
        <v>319</v>
      </c>
      <c r="C111" s="12"/>
    </row>
    <row r="112" spans="1:3" x14ac:dyDescent="0.2">
      <c r="A112" s="5" t="s">
        <v>105</v>
      </c>
      <c r="B112" s="6" t="s">
        <v>319</v>
      </c>
      <c r="C112" s="12"/>
    </row>
    <row r="113" spans="1:3" x14ac:dyDescent="0.2">
      <c r="A113" s="5" t="s">
        <v>106</v>
      </c>
      <c r="B113" s="6" t="s">
        <v>318</v>
      </c>
      <c r="C113" s="12"/>
    </row>
    <row r="114" spans="1:3" x14ac:dyDescent="0.2">
      <c r="A114" s="5" t="s">
        <v>143</v>
      </c>
      <c r="B114" s="6" t="s">
        <v>320</v>
      </c>
      <c r="C114" s="12"/>
    </row>
    <row r="115" spans="1:3" x14ac:dyDescent="0.2">
      <c r="A115" s="5" t="s">
        <v>312</v>
      </c>
      <c r="B115" s="6" t="s">
        <v>318</v>
      </c>
      <c r="C115" s="12"/>
    </row>
    <row r="116" spans="1:3" x14ac:dyDescent="0.2">
      <c r="A116" s="5" t="s">
        <v>166</v>
      </c>
      <c r="B116" s="6" t="s">
        <v>319</v>
      </c>
      <c r="C116" s="12"/>
    </row>
    <row r="117" spans="1:3" x14ac:dyDescent="0.2">
      <c r="A117" s="5" t="s">
        <v>167</v>
      </c>
      <c r="B117" s="6" t="s">
        <v>320</v>
      </c>
      <c r="C117" s="12"/>
    </row>
    <row r="118" spans="1:3" x14ac:dyDescent="0.2">
      <c r="A118" s="5" t="s">
        <v>177</v>
      </c>
      <c r="B118" s="6" t="s">
        <v>320</v>
      </c>
      <c r="C118" s="12"/>
    </row>
    <row r="119" spans="1:3" x14ac:dyDescent="0.2">
      <c r="A119" s="5" t="s">
        <v>181</v>
      </c>
      <c r="B119" s="6" t="s">
        <v>319</v>
      </c>
      <c r="C119" s="12"/>
    </row>
    <row r="120" spans="1:3" x14ac:dyDescent="0.2">
      <c r="A120" s="5" t="s">
        <v>285</v>
      </c>
      <c r="B120" s="6" t="s">
        <v>319</v>
      </c>
      <c r="C120" s="12"/>
    </row>
    <row r="121" spans="1:3" x14ac:dyDescent="0.2">
      <c r="A121" s="5" t="s">
        <v>6</v>
      </c>
      <c r="B121" s="6" t="s">
        <v>319</v>
      </c>
      <c r="C121" s="12"/>
    </row>
    <row r="122" spans="1:3" x14ac:dyDescent="0.2">
      <c r="A122" s="5" t="s">
        <v>28</v>
      </c>
      <c r="B122" s="6" t="s">
        <v>318</v>
      </c>
      <c r="C122" s="12"/>
    </row>
    <row r="123" spans="1:3" x14ac:dyDescent="0.2">
      <c r="A123" s="5" t="s">
        <v>87</v>
      </c>
      <c r="B123" s="6" t="s">
        <v>319</v>
      </c>
      <c r="C123" s="12"/>
    </row>
    <row r="124" spans="1:3" x14ac:dyDescent="0.2">
      <c r="A124" s="5" t="s">
        <v>117</v>
      </c>
      <c r="B124" s="6" t="s">
        <v>319</v>
      </c>
      <c r="C124" s="12"/>
    </row>
    <row r="125" spans="1:3" x14ac:dyDescent="0.2">
      <c r="A125" s="5" t="s">
        <v>118</v>
      </c>
      <c r="B125" s="6" t="s">
        <v>320</v>
      </c>
      <c r="C125" s="12"/>
    </row>
    <row r="126" spans="1:3" x14ac:dyDescent="0.2">
      <c r="A126" s="5" t="s">
        <v>79</v>
      </c>
      <c r="B126" s="6" t="s">
        <v>320</v>
      </c>
      <c r="C126" s="12"/>
    </row>
    <row r="127" spans="1:3" x14ac:dyDescent="0.2">
      <c r="A127" s="5" t="s">
        <v>80</v>
      </c>
      <c r="B127" s="6" t="s">
        <v>320</v>
      </c>
      <c r="C127" s="12"/>
    </row>
    <row r="128" spans="1:3" x14ac:dyDescent="0.2">
      <c r="A128" s="5" t="s">
        <v>102</v>
      </c>
      <c r="B128" s="6" t="s">
        <v>318</v>
      </c>
      <c r="C128" s="12"/>
    </row>
    <row r="129" spans="1:3" x14ac:dyDescent="0.2">
      <c r="A129" s="5" t="s">
        <v>108</v>
      </c>
      <c r="B129" s="6" t="s">
        <v>318</v>
      </c>
      <c r="C129" s="12"/>
    </row>
    <row r="130" spans="1:3" x14ac:dyDescent="0.2">
      <c r="A130" s="5" t="s">
        <v>109</v>
      </c>
      <c r="B130" s="6" t="s">
        <v>318</v>
      </c>
      <c r="C130" s="12"/>
    </row>
    <row r="131" spans="1:3" x14ac:dyDescent="0.2">
      <c r="A131" s="5" t="s">
        <v>107</v>
      </c>
      <c r="B131" s="6" t="s">
        <v>319</v>
      </c>
      <c r="C131" s="12"/>
    </row>
    <row r="132" spans="1:3" x14ac:dyDescent="0.2">
      <c r="A132" s="5" t="s">
        <v>110</v>
      </c>
      <c r="B132" s="6" t="s">
        <v>320</v>
      </c>
      <c r="C132" s="12"/>
    </row>
    <row r="133" spans="1:3" x14ac:dyDescent="0.2">
      <c r="A133" s="5" t="s">
        <v>111</v>
      </c>
      <c r="B133" s="6" t="s">
        <v>318</v>
      </c>
      <c r="C133" s="12"/>
    </row>
    <row r="134" spans="1:3" x14ac:dyDescent="0.2">
      <c r="A134" s="5" t="s">
        <v>112</v>
      </c>
      <c r="B134" s="6" t="s">
        <v>320</v>
      </c>
      <c r="C134" s="12"/>
    </row>
    <row r="135" spans="1:3" x14ac:dyDescent="0.2">
      <c r="A135" s="5" t="s">
        <v>113</v>
      </c>
      <c r="B135" s="6" t="s">
        <v>319</v>
      </c>
      <c r="C135" s="12"/>
    </row>
    <row r="136" spans="1:3" x14ac:dyDescent="0.2">
      <c r="A136" s="5" t="s">
        <v>114</v>
      </c>
      <c r="B136" s="6" t="s">
        <v>319</v>
      </c>
      <c r="C136" s="12"/>
    </row>
    <row r="137" spans="1:3" x14ac:dyDescent="0.2">
      <c r="A137" s="5" t="s">
        <v>241</v>
      </c>
      <c r="B137" s="6" t="s">
        <v>319</v>
      </c>
      <c r="C137" s="12"/>
    </row>
    <row r="138" spans="1:3" x14ac:dyDescent="0.2">
      <c r="A138" s="5" t="s">
        <v>115</v>
      </c>
      <c r="B138" s="6" t="s">
        <v>318</v>
      </c>
      <c r="C138" s="12"/>
    </row>
    <row r="139" spans="1:3" x14ac:dyDescent="0.2">
      <c r="A139" s="5" t="s">
        <v>116</v>
      </c>
      <c r="B139" s="6" t="s">
        <v>318</v>
      </c>
      <c r="C139" s="12"/>
    </row>
    <row r="140" spans="1:3" x14ac:dyDescent="0.2">
      <c r="A140" s="5" t="s">
        <v>120</v>
      </c>
      <c r="B140" s="6" t="s">
        <v>319</v>
      </c>
      <c r="C140" s="12"/>
    </row>
    <row r="141" spans="1:3" x14ac:dyDescent="0.2">
      <c r="A141" s="5" t="s">
        <v>121</v>
      </c>
      <c r="B141" s="6" t="s">
        <v>318</v>
      </c>
      <c r="C141" s="12"/>
    </row>
    <row r="142" spans="1:3" x14ac:dyDescent="0.2">
      <c r="A142" s="5" t="s">
        <v>122</v>
      </c>
      <c r="B142" s="6" t="s">
        <v>318</v>
      </c>
      <c r="C142" s="12"/>
    </row>
    <row r="143" spans="1:3" x14ac:dyDescent="0.2">
      <c r="A143" s="5" t="s">
        <v>123</v>
      </c>
      <c r="B143" s="6" t="s">
        <v>319</v>
      </c>
      <c r="C143" s="12"/>
    </row>
    <row r="144" spans="1:3" x14ac:dyDescent="0.2">
      <c r="A144" s="5" t="s">
        <v>139</v>
      </c>
      <c r="B144" s="6" t="s">
        <v>320</v>
      </c>
      <c r="C144" s="12"/>
    </row>
    <row r="145" spans="1:3" x14ac:dyDescent="0.2">
      <c r="A145" s="5" t="s">
        <v>124</v>
      </c>
      <c r="B145" s="6" t="s">
        <v>318</v>
      </c>
      <c r="C145" s="12"/>
    </row>
    <row r="146" spans="1:3" x14ac:dyDescent="0.2">
      <c r="A146" s="5" t="s">
        <v>125</v>
      </c>
      <c r="B146" s="6" t="s">
        <v>318</v>
      </c>
      <c r="C146" s="12"/>
    </row>
    <row r="147" spans="1:3" x14ac:dyDescent="0.2">
      <c r="A147" s="5" t="s">
        <v>129</v>
      </c>
      <c r="B147" s="6" t="s">
        <v>319</v>
      </c>
      <c r="C147" s="12"/>
    </row>
    <row r="148" spans="1:3" x14ac:dyDescent="0.2">
      <c r="A148" s="5" t="s">
        <v>128</v>
      </c>
      <c r="B148" s="6" t="s">
        <v>318</v>
      </c>
      <c r="C148" s="12"/>
    </row>
    <row r="149" spans="1:3" x14ac:dyDescent="0.2">
      <c r="A149" s="5" t="s">
        <v>126</v>
      </c>
      <c r="B149" s="6" t="s">
        <v>318</v>
      </c>
      <c r="C149" s="12"/>
    </row>
    <row r="150" spans="1:3" x14ac:dyDescent="0.2">
      <c r="A150" s="5" t="s">
        <v>131</v>
      </c>
      <c r="B150" s="6" t="s">
        <v>320</v>
      </c>
      <c r="C150" s="12"/>
    </row>
    <row r="151" spans="1:3" x14ac:dyDescent="0.2">
      <c r="A151" s="5" t="s">
        <v>132</v>
      </c>
      <c r="B151" s="6" t="s">
        <v>320</v>
      </c>
      <c r="C151" s="12"/>
    </row>
    <row r="152" spans="1:3" x14ac:dyDescent="0.2">
      <c r="A152" s="5" t="s">
        <v>127</v>
      </c>
      <c r="B152" s="6" t="s">
        <v>318</v>
      </c>
      <c r="C152" s="12"/>
    </row>
    <row r="153" spans="1:3" x14ac:dyDescent="0.2">
      <c r="A153" s="5" t="s">
        <v>133</v>
      </c>
      <c r="B153" s="6" t="s">
        <v>320</v>
      </c>
      <c r="C153" s="12"/>
    </row>
    <row r="154" spans="1:3" x14ac:dyDescent="0.2">
      <c r="A154" s="5" t="s">
        <v>134</v>
      </c>
      <c r="B154" s="6" t="s">
        <v>320</v>
      </c>
      <c r="C154" s="12"/>
    </row>
    <row r="155" spans="1:3" x14ac:dyDescent="0.2">
      <c r="A155" s="5" t="s">
        <v>136</v>
      </c>
      <c r="B155" s="6" t="s">
        <v>318</v>
      </c>
      <c r="C155" s="12"/>
    </row>
    <row r="156" spans="1:3" x14ac:dyDescent="0.2">
      <c r="A156" s="5" t="s">
        <v>137</v>
      </c>
      <c r="B156" s="6" t="s">
        <v>318</v>
      </c>
      <c r="C156" s="12"/>
    </row>
    <row r="157" spans="1:3" x14ac:dyDescent="0.2">
      <c r="A157" s="5" t="s">
        <v>138</v>
      </c>
      <c r="B157" s="6" t="s">
        <v>319</v>
      </c>
      <c r="C157" s="12"/>
    </row>
    <row r="158" spans="1:3" x14ac:dyDescent="0.2">
      <c r="A158" s="5" t="s">
        <v>130</v>
      </c>
      <c r="B158" s="6" t="s">
        <v>320</v>
      </c>
      <c r="C158" s="12"/>
    </row>
    <row r="159" spans="1:3" x14ac:dyDescent="0.2">
      <c r="A159" s="5" t="s">
        <v>140</v>
      </c>
      <c r="B159" s="6" t="s">
        <v>319</v>
      </c>
      <c r="C159" s="12"/>
    </row>
    <row r="160" spans="1:3" x14ac:dyDescent="0.2">
      <c r="A160" s="5" t="s">
        <v>141</v>
      </c>
      <c r="B160" s="6" t="s">
        <v>319</v>
      </c>
      <c r="C160" s="12"/>
    </row>
    <row r="161" spans="1:3" x14ac:dyDescent="0.2">
      <c r="A161" s="5" t="s">
        <v>142</v>
      </c>
      <c r="B161" s="6" t="s">
        <v>319</v>
      </c>
      <c r="C161" s="12"/>
    </row>
    <row r="162" spans="1:3" x14ac:dyDescent="0.2">
      <c r="A162" s="5" t="s">
        <v>144</v>
      </c>
      <c r="B162" s="6" t="s">
        <v>319</v>
      </c>
      <c r="C162" s="12"/>
    </row>
    <row r="163" spans="1:3" x14ac:dyDescent="0.2">
      <c r="A163" s="5" t="s">
        <v>146</v>
      </c>
      <c r="B163" s="6" t="s">
        <v>318</v>
      </c>
      <c r="C163" s="12"/>
    </row>
    <row r="164" spans="1:3" x14ac:dyDescent="0.2">
      <c r="A164" s="5" t="s">
        <v>147</v>
      </c>
      <c r="B164" s="6" t="s">
        <v>319</v>
      </c>
      <c r="C164" s="12"/>
    </row>
    <row r="165" spans="1:3" x14ac:dyDescent="0.2">
      <c r="A165" s="5" t="s">
        <v>148</v>
      </c>
      <c r="B165" s="6" t="s">
        <v>318</v>
      </c>
      <c r="C165" s="12"/>
    </row>
    <row r="166" spans="1:3" x14ac:dyDescent="0.2">
      <c r="A166" s="5" t="s">
        <v>149</v>
      </c>
      <c r="B166" s="6" t="s">
        <v>318</v>
      </c>
      <c r="C166" s="12"/>
    </row>
    <row r="167" spans="1:3" x14ac:dyDescent="0.2">
      <c r="A167" s="5" t="s">
        <v>150</v>
      </c>
      <c r="B167" s="6" t="s">
        <v>320</v>
      </c>
      <c r="C167" s="12"/>
    </row>
    <row r="168" spans="1:3" x14ac:dyDescent="0.2">
      <c r="A168" s="5" t="s">
        <v>145</v>
      </c>
      <c r="B168" s="6" t="s">
        <v>320</v>
      </c>
      <c r="C168" s="12"/>
    </row>
    <row r="169" spans="1:3" x14ac:dyDescent="0.2">
      <c r="A169" s="5" t="s">
        <v>151</v>
      </c>
      <c r="B169" s="6" t="s">
        <v>320</v>
      </c>
      <c r="C169" s="12"/>
    </row>
    <row r="170" spans="1:3" x14ac:dyDescent="0.2">
      <c r="A170" s="5" t="s">
        <v>152</v>
      </c>
      <c r="B170" s="6" t="s">
        <v>319</v>
      </c>
      <c r="C170" s="12"/>
    </row>
    <row r="171" spans="1:3" x14ac:dyDescent="0.2">
      <c r="A171" s="5" t="s">
        <v>153</v>
      </c>
      <c r="B171" s="6" t="s">
        <v>319</v>
      </c>
      <c r="C171" s="12"/>
    </row>
    <row r="172" spans="1:3" x14ac:dyDescent="0.2">
      <c r="A172" s="5" t="s">
        <v>154</v>
      </c>
      <c r="B172" s="6" t="s">
        <v>319</v>
      </c>
      <c r="C172" s="12"/>
    </row>
    <row r="173" spans="1:3" x14ac:dyDescent="0.2">
      <c r="A173" s="5" t="s">
        <v>155</v>
      </c>
      <c r="B173" s="6" t="s">
        <v>318</v>
      </c>
      <c r="C173" s="12"/>
    </row>
    <row r="174" spans="1:3" x14ac:dyDescent="0.2">
      <c r="A174" s="5" t="s">
        <v>156</v>
      </c>
      <c r="B174" s="6" t="s">
        <v>318</v>
      </c>
      <c r="C174" s="12"/>
    </row>
    <row r="175" spans="1:3" x14ac:dyDescent="0.2">
      <c r="A175" s="5" t="s">
        <v>157</v>
      </c>
      <c r="B175" s="6" t="s">
        <v>318</v>
      </c>
      <c r="C175" s="12"/>
    </row>
    <row r="176" spans="1:3" x14ac:dyDescent="0.2">
      <c r="A176" s="5" t="s">
        <v>158</v>
      </c>
      <c r="B176" s="6" t="s">
        <v>318</v>
      </c>
      <c r="C176" s="12"/>
    </row>
    <row r="177" spans="1:3" x14ac:dyDescent="0.2">
      <c r="A177" s="5" t="s">
        <v>160</v>
      </c>
      <c r="B177" s="6" t="s">
        <v>318</v>
      </c>
      <c r="C177" s="12"/>
    </row>
    <row r="178" spans="1:3" x14ac:dyDescent="0.2">
      <c r="A178" s="5" t="s">
        <v>161</v>
      </c>
      <c r="B178" s="6" t="s">
        <v>320</v>
      </c>
      <c r="C178" s="12"/>
    </row>
    <row r="179" spans="1:3" x14ac:dyDescent="0.2">
      <c r="A179" s="5" t="s">
        <v>162</v>
      </c>
      <c r="B179" s="6" t="s">
        <v>319</v>
      </c>
      <c r="C179" s="12"/>
    </row>
    <row r="180" spans="1:3" x14ac:dyDescent="0.2">
      <c r="A180" s="5" t="s">
        <v>164</v>
      </c>
      <c r="B180" s="6" t="s">
        <v>318</v>
      </c>
      <c r="C180" s="12"/>
    </row>
    <row r="181" spans="1:3" x14ac:dyDescent="0.2">
      <c r="A181" s="5" t="s">
        <v>168</v>
      </c>
      <c r="B181" s="6" t="s">
        <v>318</v>
      </c>
      <c r="C181" s="12"/>
    </row>
    <row r="182" spans="1:3" x14ac:dyDescent="0.2">
      <c r="A182" s="5" t="s">
        <v>169</v>
      </c>
      <c r="B182" s="6" t="s">
        <v>319</v>
      </c>
      <c r="C182" s="12"/>
    </row>
    <row r="183" spans="1:3" x14ac:dyDescent="0.2">
      <c r="A183" s="5" t="s">
        <v>172</v>
      </c>
      <c r="B183" s="6" t="s">
        <v>320</v>
      </c>
      <c r="C183" s="12"/>
    </row>
    <row r="184" spans="1:3" x14ac:dyDescent="0.2">
      <c r="A184" s="5" t="s">
        <v>229</v>
      </c>
      <c r="B184" s="6" t="s">
        <v>318</v>
      </c>
      <c r="C184" s="12"/>
    </row>
    <row r="185" spans="1:3" x14ac:dyDescent="0.2">
      <c r="A185" s="5" t="s">
        <v>173</v>
      </c>
      <c r="B185" s="6" t="s">
        <v>318</v>
      </c>
      <c r="C185" s="12"/>
    </row>
    <row r="186" spans="1:3" x14ac:dyDescent="0.2">
      <c r="A186" s="5" t="s">
        <v>174</v>
      </c>
      <c r="B186" s="6" t="s">
        <v>318</v>
      </c>
      <c r="C186" s="12"/>
    </row>
    <row r="187" spans="1:3" x14ac:dyDescent="0.2">
      <c r="A187" s="5" t="s">
        <v>175</v>
      </c>
      <c r="B187" s="6" t="s">
        <v>319</v>
      </c>
      <c r="C187" s="12"/>
    </row>
    <row r="188" spans="1:3" x14ac:dyDescent="0.2">
      <c r="A188" s="5" t="s">
        <v>176</v>
      </c>
      <c r="B188" s="6" t="s">
        <v>320</v>
      </c>
      <c r="C188" s="12"/>
    </row>
    <row r="189" spans="1:3" x14ac:dyDescent="0.2">
      <c r="A189" s="5" t="s">
        <v>178</v>
      </c>
      <c r="B189" s="6" t="s">
        <v>319</v>
      </c>
      <c r="C189" s="12"/>
    </row>
    <row r="190" spans="1:3" x14ac:dyDescent="0.2">
      <c r="A190" s="5" t="s">
        <v>179</v>
      </c>
      <c r="B190" s="6" t="s">
        <v>319</v>
      </c>
      <c r="C190" s="12"/>
    </row>
    <row r="191" spans="1:3" x14ac:dyDescent="0.2">
      <c r="A191" s="5" t="s">
        <v>180</v>
      </c>
      <c r="B191" s="6" t="s">
        <v>318</v>
      </c>
      <c r="C191" s="12"/>
    </row>
    <row r="192" spans="1:3" x14ac:dyDescent="0.2">
      <c r="A192" s="5" t="s">
        <v>183</v>
      </c>
      <c r="B192" s="6" t="s">
        <v>319</v>
      </c>
      <c r="C192" s="12"/>
    </row>
    <row r="193" spans="1:3" x14ac:dyDescent="0.2">
      <c r="A193" s="5" t="s">
        <v>184</v>
      </c>
      <c r="B193" s="6" t="s">
        <v>318</v>
      </c>
      <c r="C193" s="12"/>
    </row>
    <row r="194" spans="1:3" x14ac:dyDescent="0.2">
      <c r="A194" s="5" t="s">
        <v>185</v>
      </c>
      <c r="B194" s="6" t="s">
        <v>319</v>
      </c>
      <c r="C194" s="12"/>
    </row>
    <row r="195" spans="1:3" x14ac:dyDescent="0.2">
      <c r="A195" s="5" t="s">
        <v>308</v>
      </c>
      <c r="B195" s="6" t="s">
        <v>320</v>
      </c>
      <c r="C195" s="12"/>
    </row>
    <row r="196" spans="1:3" x14ac:dyDescent="0.2">
      <c r="A196" s="5" t="s">
        <v>186</v>
      </c>
      <c r="B196" s="6" t="s">
        <v>318</v>
      </c>
      <c r="C196" s="12"/>
    </row>
    <row r="197" spans="1:3" x14ac:dyDescent="0.2">
      <c r="A197" s="5" t="s">
        <v>187</v>
      </c>
      <c r="B197" s="6" t="s">
        <v>320</v>
      </c>
      <c r="C197" s="12"/>
    </row>
    <row r="198" spans="1:3" x14ac:dyDescent="0.2">
      <c r="A198" s="5" t="s">
        <v>189</v>
      </c>
      <c r="B198" s="6" t="s">
        <v>320</v>
      </c>
      <c r="C198" s="12"/>
    </row>
    <row r="199" spans="1:3" x14ac:dyDescent="0.2">
      <c r="A199" s="5" t="s">
        <v>190</v>
      </c>
      <c r="B199" s="6" t="s">
        <v>319</v>
      </c>
      <c r="C199" s="12"/>
    </row>
    <row r="200" spans="1:3" x14ac:dyDescent="0.2">
      <c r="A200" s="5" t="s">
        <v>193</v>
      </c>
      <c r="B200" s="6" t="s">
        <v>318</v>
      </c>
      <c r="C200" s="12"/>
    </row>
    <row r="201" spans="1:3" x14ac:dyDescent="0.2">
      <c r="A201" s="5" t="s">
        <v>194</v>
      </c>
      <c r="B201" s="6" t="s">
        <v>320</v>
      </c>
      <c r="C201" s="12"/>
    </row>
    <row r="202" spans="1:3" x14ac:dyDescent="0.2">
      <c r="A202" s="5" t="s">
        <v>195</v>
      </c>
      <c r="B202" s="6" t="s">
        <v>318</v>
      </c>
      <c r="C202" s="12"/>
    </row>
    <row r="203" spans="1:3" x14ac:dyDescent="0.2">
      <c r="A203" s="5" t="s">
        <v>196</v>
      </c>
      <c r="B203" s="6" t="s">
        <v>318</v>
      </c>
      <c r="C203" s="12"/>
    </row>
    <row r="204" spans="1:3" x14ac:dyDescent="0.2">
      <c r="A204" s="5" t="s">
        <v>197</v>
      </c>
      <c r="B204" s="6" t="s">
        <v>319</v>
      </c>
      <c r="C204" s="12"/>
    </row>
    <row r="205" spans="1:3" x14ac:dyDescent="0.2">
      <c r="A205" s="5" t="s">
        <v>198</v>
      </c>
      <c r="B205" s="6" t="s">
        <v>320</v>
      </c>
      <c r="C205" s="12"/>
    </row>
    <row r="206" spans="1:3" x14ac:dyDescent="0.2">
      <c r="A206" s="5" t="s">
        <v>199</v>
      </c>
      <c r="B206" s="6" t="s">
        <v>318</v>
      </c>
      <c r="C206" s="12"/>
    </row>
    <row r="207" spans="1:3" x14ac:dyDescent="0.2">
      <c r="A207" s="5" t="s">
        <v>200</v>
      </c>
      <c r="B207" s="6" t="s">
        <v>320</v>
      </c>
      <c r="C207" s="12"/>
    </row>
    <row r="208" spans="1:3" x14ac:dyDescent="0.2">
      <c r="A208" s="5" t="s">
        <v>202</v>
      </c>
      <c r="B208" s="6" t="s">
        <v>318</v>
      </c>
      <c r="C208" s="12"/>
    </row>
    <row r="209" spans="1:3" x14ac:dyDescent="0.2">
      <c r="A209" s="5" t="s">
        <v>201</v>
      </c>
      <c r="B209" s="6" t="s">
        <v>319</v>
      </c>
      <c r="C209" s="12"/>
    </row>
    <row r="210" spans="1:3" x14ac:dyDescent="0.2">
      <c r="A210" s="5" t="s">
        <v>203</v>
      </c>
      <c r="B210" s="6" t="s">
        <v>318</v>
      </c>
      <c r="C210" s="12"/>
    </row>
    <row r="211" spans="1:3" x14ac:dyDescent="0.2">
      <c r="A211" s="5" t="s">
        <v>204</v>
      </c>
      <c r="B211" s="6" t="s">
        <v>318</v>
      </c>
      <c r="C211" s="12"/>
    </row>
    <row r="212" spans="1:3" x14ac:dyDescent="0.2">
      <c r="A212" s="5" t="s">
        <v>205</v>
      </c>
      <c r="B212" s="6" t="s">
        <v>319</v>
      </c>
      <c r="C212" s="12"/>
    </row>
    <row r="213" spans="1:3" x14ac:dyDescent="0.2">
      <c r="A213" s="5" t="s">
        <v>206</v>
      </c>
      <c r="B213" s="6" t="s">
        <v>319</v>
      </c>
      <c r="C213" s="12"/>
    </row>
    <row r="214" spans="1:3" x14ac:dyDescent="0.2">
      <c r="A214" s="5" t="s">
        <v>207</v>
      </c>
      <c r="B214" s="6" t="s">
        <v>318</v>
      </c>
      <c r="C214" s="12"/>
    </row>
    <row r="215" spans="1:3" x14ac:dyDescent="0.2">
      <c r="A215" s="5" t="s">
        <v>209</v>
      </c>
      <c r="B215" s="6" t="s">
        <v>319</v>
      </c>
      <c r="C215" s="12"/>
    </row>
    <row r="216" spans="1:3" x14ac:dyDescent="0.2">
      <c r="A216" s="5" t="s">
        <v>210</v>
      </c>
      <c r="B216" s="6" t="s">
        <v>318</v>
      </c>
      <c r="C216" s="12"/>
    </row>
    <row r="217" spans="1:3" x14ac:dyDescent="0.2">
      <c r="A217" s="5" t="s">
        <v>211</v>
      </c>
      <c r="B217" s="6" t="s">
        <v>320</v>
      </c>
      <c r="C217" s="12"/>
    </row>
    <row r="218" spans="1:3" x14ac:dyDescent="0.2">
      <c r="A218" s="5" t="s">
        <v>208</v>
      </c>
      <c r="B218" s="6" t="s">
        <v>318</v>
      </c>
      <c r="C218" s="12"/>
    </row>
    <row r="219" spans="1:3" x14ac:dyDescent="0.2">
      <c r="A219" s="5" t="s">
        <v>212</v>
      </c>
      <c r="B219" s="6" t="s">
        <v>319</v>
      </c>
      <c r="C219" s="12"/>
    </row>
    <row r="220" spans="1:3" x14ac:dyDescent="0.2">
      <c r="A220" s="5" t="s">
        <v>214</v>
      </c>
      <c r="B220" s="6" t="s">
        <v>319</v>
      </c>
      <c r="C220" s="12"/>
    </row>
    <row r="221" spans="1:3" x14ac:dyDescent="0.2">
      <c r="A221" s="5" t="s">
        <v>192</v>
      </c>
      <c r="B221" s="6" t="s">
        <v>318</v>
      </c>
      <c r="C221" s="12"/>
    </row>
    <row r="222" spans="1:3" x14ac:dyDescent="0.2">
      <c r="A222" s="5" t="s">
        <v>215</v>
      </c>
      <c r="B222" s="6" t="s">
        <v>320</v>
      </c>
      <c r="C222" s="12"/>
    </row>
    <row r="223" spans="1:3" x14ac:dyDescent="0.2">
      <c r="A223" s="5" t="s">
        <v>217</v>
      </c>
      <c r="B223" s="6" t="s">
        <v>319</v>
      </c>
      <c r="C223" s="12"/>
    </row>
    <row r="224" spans="1:3" x14ac:dyDescent="0.2">
      <c r="A224" s="5" t="s">
        <v>216</v>
      </c>
      <c r="B224" s="6" t="s">
        <v>318</v>
      </c>
      <c r="C224" s="12"/>
    </row>
    <row r="225" spans="1:3" x14ac:dyDescent="0.2">
      <c r="A225" s="5" t="s">
        <v>310</v>
      </c>
      <c r="B225" s="6" t="s">
        <v>320</v>
      </c>
      <c r="C225" s="12"/>
    </row>
    <row r="226" spans="1:3" x14ac:dyDescent="0.2">
      <c r="A226" s="5" t="s">
        <v>219</v>
      </c>
      <c r="B226" s="6" t="s">
        <v>320</v>
      </c>
      <c r="C226" s="12"/>
    </row>
    <row r="227" spans="1:3" x14ac:dyDescent="0.2">
      <c r="A227" s="5" t="s">
        <v>220</v>
      </c>
      <c r="B227" s="6" t="s">
        <v>318</v>
      </c>
      <c r="C227" s="12"/>
    </row>
    <row r="228" spans="1:3" x14ac:dyDescent="0.2">
      <c r="A228" s="5" t="s">
        <v>221</v>
      </c>
      <c r="B228" s="6" t="s">
        <v>318</v>
      </c>
      <c r="C228" s="12"/>
    </row>
    <row r="229" spans="1:3" x14ac:dyDescent="0.2">
      <c r="A229" s="5" t="s">
        <v>222</v>
      </c>
      <c r="B229" s="6" t="s">
        <v>319</v>
      </c>
      <c r="C229" s="12"/>
    </row>
    <row r="230" spans="1:3" x14ac:dyDescent="0.2">
      <c r="A230" s="5" t="s">
        <v>224</v>
      </c>
      <c r="B230" s="6" t="s">
        <v>320</v>
      </c>
      <c r="C230" s="12"/>
    </row>
    <row r="231" spans="1:3" x14ac:dyDescent="0.2">
      <c r="A231" s="5" t="s">
        <v>223</v>
      </c>
      <c r="B231" s="6" t="s">
        <v>319</v>
      </c>
      <c r="C231" s="12"/>
    </row>
    <row r="232" spans="1:3" x14ac:dyDescent="0.2">
      <c r="A232" s="5" t="s">
        <v>225</v>
      </c>
      <c r="B232" s="6" t="s">
        <v>319</v>
      </c>
      <c r="C232" s="12"/>
    </row>
    <row r="233" spans="1:3" x14ac:dyDescent="0.2">
      <c r="A233" s="5" t="s">
        <v>226</v>
      </c>
      <c r="B233" s="6" t="s">
        <v>318</v>
      </c>
      <c r="C233" s="12"/>
    </row>
    <row r="234" spans="1:3" x14ac:dyDescent="0.2">
      <c r="A234" s="5" t="s">
        <v>227</v>
      </c>
      <c r="B234" s="6" t="s">
        <v>320</v>
      </c>
      <c r="C234" s="12"/>
    </row>
    <row r="235" spans="1:3" x14ac:dyDescent="0.2">
      <c r="A235" s="5" t="s">
        <v>228</v>
      </c>
      <c r="B235" s="6" t="s">
        <v>319</v>
      </c>
      <c r="C235" s="12"/>
    </row>
    <row r="236" spans="1:3" x14ac:dyDescent="0.2">
      <c r="A236" s="5" t="s">
        <v>230</v>
      </c>
      <c r="B236" s="6" t="s">
        <v>318</v>
      </c>
      <c r="C236" s="12"/>
    </row>
    <row r="237" spans="1:3" x14ac:dyDescent="0.2">
      <c r="A237" s="5" t="s">
        <v>231</v>
      </c>
      <c r="B237" s="6" t="s">
        <v>319</v>
      </c>
      <c r="C237" s="12"/>
    </row>
    <row r="238" spans="1:3" x14ac:dyDescent="0.2">
      <c r="A238" s="5" t="s">
        <v>232</v>
      </c>
      <c r="B238" s="6" t="s">
        <v>320</v>
      </c>
      <c r="C238" s="12"/>
    </row>
    <row r="239" spans="1:3" x14ac:dyDescent="0.2">
      <c r="A239" s="5" t="s">
        <v>233</v>
      </c>
      <c r="B239" s="6" t="s">
        <v>319</v>
      </c>
      <c r="C239" s="12"/>
    </row>
    <row r="240" spans="1:3" x14ac:dyDescent="0.2">
      <c r="A240" s="5" t="s">
        <v>188</v>
      </c>
      <c r="B240" s="6" t="s">
        <v>320</v>
      </c>
      <c r="C240" s="12"/>
    </row>
    <row r="241" spans="1:3" x14ac:dyDescent="0.2">
      <c r="A241" s="5" t="s">
        <v>234</v>
      </c>
      <c r="B241" s="6" t="s">
        <v>318</v>
      </c>
      <c r="C241" s="12"/>
    </row>
    <row r="242" spans="1:3" x14ac:dyDescent="0.2">
      <c r="A242" s="5" t="s">
        <v>235</v>
      </c>
      <c r="B242" s="6" t="s">
        <v>319</v>
      </c>
      <c r="C242" s="12"/>
    </row>
    <row r="243" spans="1:3" x14ac:dyDescent="0.2">
      <c r="A243" s="5" t="s">
        <v>236</v>
      </c>
      <c r="B243" s="6" t="s">
        <v>320</v>
      </c>
      <c r="C243" s="12"/>
    </row>
    <row r="244" spans="1:3" x14ac:dyDescent="0.2">
      <c r="A244" s="5" t="s">
        <v>237</v>
      </c>
      <c r="B244" s="6" t="s">
        <v>318</v>
      </c>
      <c r="C244" s="12"/>
    </row>
    <row r="245" spans="1:3" x14ac:dyDescent="0.2">
      <c r="A245" s="5" t="s">
        <v>238</v>
      </c>
      <c r="B245" s="6" t="s">
        <v>319</v>
      </c>
      <c r="C245" s="12"/>
    </row>
    <row r="246" spans="1:3" x14ac:dyDescent="0.2">
      <c r="A246" s="5" t="s">
        <v>239</v>
      </c>
      <c r="B246" s="6" t="s">
        <v>318</v>
      </c>
      <c r="C246" s="12"/>
    </row>
    <row r="247" spans="1:3" x14ac:dyDescent="0.2">
      <c r="A247" s="5" t="s">
        <v>240</v>
      </c>
      <c r="B247" s="6" t="s">
        <v>319</v>
      </c>
      <c r="C247" s="12"/>
    </row>
    <row r="248" spans="1:3" x14ac:dyDescent="0.2">
      <c r="A248" s="5" t="s">
        <v>99</v>
      </c>
      <c r="B248" s="6" t="s">
        <v>319</v>
      </c>
      <c r="C248" s="12"/>
    </row>
    <row r="249" spans="1:3" x14ac:dyDescent="0.2">
      <c r="A249" s="5" t="s">
        <v>261</v>
      </c>
      <c r="B249" s="6" t="s">
        <v>319</v>
      </c>
      <c r="C249" s="12"/>
    </row>
    <row r="250" spans="1:3" x14ac:dyDescent="0.2">
      <c r="A250" s="5" t="s">
        <v>263</v>
      </c>
      <c r="B250" s="6" t="s">
        <v>318</v>
      </c>
      <c r="C250" s="12"/>
    </row>
    <row r="251" spans="1:3" x14ac:dyDescent="0.2">
      <c r="A251" s="5" t="s">
        <v>264</v>
      </c>
      <c r="B251" s="6" t="s">
        <v>320</v>
      </c>
      <c r="C251" s="12"/>
    </row>
    <row r="252" spans="1:3" x14ac:dyDescent="0.2">
      <c r="A252" s="5" t="s">
        <v>262</v>
      </c>
      <c r="B252" s="6" t="s">
        <v>318</v>
      </c>
      <c r="C252" s="12"/>
    </row>
    <row r="253" spans="1:3" x14ac:dyDescent="0.2">
      <c r="A253" s="5" t="s">
        <v>242</v>
      </c>
      <c r="B253" s="6" t="s">
        <v>319</v>
      </c>
      <c r="C253" s="12"/>
    </row>
    <row r="254" spans="1:3" x14ac:dyDescent="0.2">
      <c r="A254" s="5" t="s">
        <v>243</v>
      </c>
      <c r="B254" s="6" t="s">
        <v>318</v>
      </c>
      <c r="C254" s="12"/>
    </row>
    <row r="255" spans="1:3" x14ac:dyDescent="0.2">
      <c r="A255" s="5" t="s">
        <v>244</v>
      </c>
      <c r="B255" s="6" t="s">
        <v>318</v>
      </c>
      <c r="C255" s="12"/>
    </row>
    <row r="256" spans="1:3" x14ac:dyDescent="0.2">
      <c r="A256" s="5" t="s">
        <v>245</v>
      </c>
      <c r="B256" s="6" t="s">
        <v>319</v>
      </c>
      <c r="C256" s="12"/>
    </row>
    <row r="257" spans="1:3" x14ac:dyDescent="0.2">
      <c r="A257" s="5" t="s">
        <v>246</v>
      </c>
      <c r="B257" s="6" t="s">
        <v>320</v>
      </c>
      <c r="C257" s="12"/>
    </row>
    <row r="258" spans="1:3" x14ac:dyDescent="0.2">
      <c r="A258" s="5" t="s">
        <v>247</v>
      </c>
      <c r="B258" s="6" t="s">
        <v>319</v>
      </c>
      <c r="C258" s="12"/>
    </row>
    <row r="259" spans="1:3" x14ac:dyDescent="0.2">
      <c r="A259" s="5" t="s">
        <v>248</v>
      </c>
      <c r="B259" s="6" t="s">
        <v>319</v>
      </c>
      <c r="C259" s="12"/>
    </row>
    <row r="260" spans="1:3" x14ac:dyDescent="0.2">
      <c r="A260" s="5" t="s">
        <v>249</v>
      </c>
      <c r="B260" s="6" t="s">
        <v>319</v>
      </c>
      <c r="C260" s="12"/>
    </row>
    <row r="261" spans="1:3" x14ac:dyDescent="0.2">
      <c r="A261" s="5" t="s">
        <v>250</v>
      </c>
      <c r="B261" s="6" t="s">
        <v>318</v>
      </c>
      <c r="C261" s="12"/>
    </row>
    <row r="262" spans="1:3" x14ac:dyDescent="0.2">
      <c r="A262" s="5" t="s">
        <v>252</v>
      </c>
      <c r="B262" s="6" t="s">
        <v>320</v>
      </c>
      <c r="C262" s="12"/>
    </row>
    <row r="263" spans="1:3" x14ac:dyDescent="0.2">
      <c r="A263" s="5" t="s">
        <v>253</v>
      </c>
      <c r="B263" s="6" t="s">
        <v>320</v>
      </c>
      <c r="C263" s="12"/>
    </row>
    <row r="264" spans="1:3" x14ac:dyDescent="0.2">
      <c r="A264" s="5" t="s">
        <v>255</v>
      </c>
      <c r="B264" s="6" t="s">
        <v>318</v>
      </c>
      <c r="C264" s="12"/>
    </row>
    <row r="265" spans="1:3" x14ac:dyDescent="0.2">
      <c r="A265" s="5" t="s">
        <v>254</v>
      </c>
      <c r="B265" s="6" t="s">
        <v>320</v>
      </c>
      <c r="C265" s="12"/>
    </row>
    <row r="266" spans="1:3" x14ac:dyDescent="0.2">
      <c r="A266" s="5" t="s">
        <v>256</v>
      </c>
      <c r="B266" s="6" t="s">
        <v>319</v>
      </c>
      <c r="C266" s="12"/>
    </row>
    <row r="267" spans="1:3" x14ac:dyDescent="0.2">
      <c r="A267" s="5" t="s">
        <v>258</v>
      </c>
      <c r="B267" s="6" t="s">
        <v>319</v>
      </c>
      <c r="C267" s="12"/>
    </row>
    <row r="268" spans="1:3" x14ac:dyDescent="0.2">
      <c r="A268" s="5" t="s">
        <v>257</v>
      </c>
      <c r="B268" s="6" t="s">
        <v>319</v>
      </c>
      <c r="C268" s="12"/>
    </row>
    <row r="269" spans="1:3" x14ac:dyDescent="0.2">
      <c r="A269" s="5" t="s">
        <v>259</v>
      </c>
      <c r="B269" s="6" t="s">
        <v>318</v>
      </c>
      <c r="C269" s="12"/>
    </row>
    <row r="270" spans="1:3" x14ac:dyDescent="0.2">
      <c r="A270" s="5" t="s">
        <v>260</v>
      </c>
      <c r="B270" s="6" t="s">
        <v>318</v>
      </c>
      <c r="C270" s="12"/>
    </row>
    <row r="271" spans="1:3" x14ac:dyDescent="0.2">
      <c r="A271" s="5" t="s">
        <v>191</v>
      </c>
      <c r="B271" s="6" t="s">
        <v>319</v>
      </c>
      <c r="C271" s="12"/>
    </row>
    <row r="272" spans="1:3" x14ac:dyDescent="0.2">
      <c r="A272" s="5" t="s">
        <v>266</v>
      </c>
      <c r="B272" s="6" t="s">
        <v>319</v>
      </c>
      <c r="C272" s="12"/>
    </row>
    <row r="273" spans="1:3" x14ac:dyDescent="0.2">
      <c r="A273" s="5" t="s">
        <v>268</v>
      </c>
      <c r="B273" s="6" t="s">
        <v>320</v>
      </c>
      <c r="C273" s="12"/>
    </row>
    <row r="274" spans="1:3" x14ac:dyDescent="0.2">
      <c r="A274" s="5" t="s">
        <v>269</v>
      </c>
      <c r="B274" s="6" t="s">
        <v>318</v>
      </c>
      <c r="C274" s="12"/>
    </row>
    <row r="275" spans="1:3" x14ac:dyDescent="0.2">
      <c r="A275" s="5" t="s">
        <v>270</v>
      </c>
      <c r="B275" s="6" t="s">
        <v>320</v>
      </c>
      <c r="C275" s="12"/>
    </row>
    <row r="276" spans="1:3" x14ac:dyDescent="0.2">
      <c r="A276" s="5" t="s">
        <v>271</v>
      </c>
      <c r="B276" s="6" t="s">
        <v>320</v>
      </c>
      <c r="C276" s="12"/>
    </row>
    <row r="277" spans="1:3" x14ac:dyDescent="0.2">
      <c r="A277" s="5" t="s">
        <v>272</v>
      </c>
      <c r="B277" s="6" t="s">
        <v>319</v>
      </c>
      <c r="C277" s="12"/>
    </row>
    <row r="278" spans="1:3" x14ac:dyDescent="0.2">
      <c r="A278" s="5" t="s">
        <v>273</v>
      </c>
      <c r="B278" s="6" t="s">
        <v>319</v>
      </c>
      <c r="C278" s="12"/>
    </row>
    <row r="279" spans="1:3" x14ac:dyDescent="0.2">
      <c r="A279" s="5" t="s">
        <v>275</v>
      </c>
      <c r="B279" s="6" t="s">
        <v>319</v>
      </c>
      <c r="C279" s="12"/>
    </row>
    <row r="280" spans="1:3" x14ac:dyDescent="0.2">
      <c r="A280" s="5" t="s">
        <v>276</v>
      </c>
      <c r="B280" s="6" t="s">
        <v>320</v>
      </c>
      <c r="C280" s="12"/>
    </row>
    <row r="281" spans="1:3" x14ac:dyDescent="0.2">
      <c r="A281" s="5" t="s">
        <v>277</v>
      </c>
      <c r="B281" s="6" t="s">
        <v>319</v>
      </c>
      <c r="C281" s="12"/>
    </row>
    <row r="282" spans="1:3" x14ac:dyDescent="0.2">
      <c r="A282" s="5" t="s">
        <v>274</v>
      </c>
      <c r="B282" s="6" t="s">
        <v>319</v>
      </c>
      <c r="C282" s="12"/>
    </row>
    <row r="283" spans="1:3" x14ac:dyDescent="0.2">
      <c r="A283" s="5" t="s">
        <v>279</v>
      </c>
      <c r="B283" s="6" t="s">
        <v>320</v>
      </c>
      <c r="C283" s="12"/>
    </row>
    <row r="284" spans="1:3" x14ac:dyDescent="0.2">
      <c r="A284" s="5" t="s">
        <v>280</v>
      </c>
      <c r="B284" s="6" t="s">
        <v>318</v>
      </c>
      <c r="C284" s="12"/>
    </row>
    <row r="285" spans="1:3" x14ac:dyDescent="0.2">
      <c r="A285" s="5" t="s">
        <v>278</v>
      </c>
      <c r="B285" s="6" t="s">
        <v>318</v>
      </c>
      <c r="C285" s="12"/>
    </row>
    <row r="286" spans="1:3" x14ac:dyDescent="0.2">
      <c r="A286" s="5" t="s">
        <v>281</v>
      </c>
      <c r="B286" s="6" t="s">
        <v>318</v>
      </c>
      <c r="C286" s="12"/>
    </row>
    <row r="287" spans="1:3" x14ac:dyDescent="0.2">
      <c r="A287" s="5" t="s">
        <v>282</v>
      </c>
      <c r="B287" s="6" t="s">
        <v>320</v>
      </c>
      <c r="C287" s="12"/>
    </row>
    <row r="288" spans="1:3" x14ac:dyDescent="0.2">
      <c r="A288" s="5" t="s">
        <v>283</v>
      </c>
      <c r="B288" s="6" t="s">
        <v>318</v>
      </c>
      <c r="C288" s="12"/>
    </row>
    <row r="289" spans="1:3" x14ac:dyDescent="0.2">
      <c r="A289" s="5" t="s">
        <v>284</v>
      </c>
      <c r="B289" s="6" t="s">
        <v>319</v>
      </c>
      <c r="C289" s="12"/>
    </row>
    <row r="290" spans="1:3" x14ac:dyDescent="0.2">
      <c r="A290" s="5" t="s">
        <v>286</v>
      </c>
      <c r="B290" s="6" t="s">
        <v>318</v>
      </c>
      <c r="C290" s="12"/>
    </row>
    <row r="291" spans="1:3" x14ac:dyDescent="0.2">
      <c r="A291" s="5" t="s">
        <v>287</v>
      </c>
      <c r="B291" s="6" t="s">
        <v>318</v>
      </c>
      <c r="C291" s="12"/>
    </row>
    <row r="292" spans="1:3" x14ac:dyDescent="0.2">
      <c r="A292" s="5" t="s">
        <v>288</v>
      </c>
      <c r="B292" s="6" t="s">
        <v>318</v>
      </c>
      <c r="C292" s="12"/>
    </row>
    <row r="293" spans="1:3" x14ac:dyDescent="0.2">
      <c r="A293" s="5" t="s">
        <v>289</v>
      </c>
      <c r="B293" s="6" t="s">
        <v>318</v>
      </c>
      <c r="C293" s="12"/>
    </row>
    <row r="294" spans="1:3" x14ac:dyDescent="0.2">
      <c r="A294" s="5" t="s">
        <v>290</v>
      </c>
      <c r="B294" s="6" t="s">
        <v>319</v>
      </c>
      <c r="C294" s="12"/>
    </row>
    <row r="295" spans="1:3" x14ac:dyDescent="0.2">
      <c r="A295" s="5" t="s">
        <v>291</v>
      </c>
      <c r="B295" s="6" t="s">
        <v>319</v>
      </c>
      <c r="C295" s="12"/>
    </row>
    <row r="296" spans="1:3" x14ac:dyDescent="0.2">
      <c r="A296" s="5" t="s">
        <v>292</v>
      </c>
      <c r="B296" s="6" t="s">
        <v>320</v>
      </c>
      <c r="C296" s="12"/>
    </row>
    <row r="297" spans="1:3" x14ac:dyDescent="0.2">
      <c r="A297" s="5" t="s">
        <v>293</v>
      </c>
      <c r="B297" s="6" t="s">
        <v>318</v>
      </c>
      <c r="C297" s="12"/>
    </row>
    <row r="298" spans="1:3" x14ac:dyDescent="0.2">
      <c r="A298" s="5" t="s">
        <v>294</v>
      </c>
      <c r="B298" s="6" t="s">
        <v>318</v>
      </c>
      <c r="C298" s="12"/>
    </row>
    <row r="299" spans="1:3" x14ac:dyDescent="0.2">
      <c r="A299" s="5" t="s">
        <v>295</v>
      </c>
      <c r="B299" s="6" t="s">
        <v>318</v>
      </c>
      <c r="C299" s="12"/>
    </row>
    <row r="300" spans="1:3" x14ac:dyDescent="0.2">
      <c r="A300" s="5" t="s">
        <v>296</v>
      </c>
      <c r="B300" s="6" t="s">
        <v>319</v>
      </c>
      <c r="C300" s="12"/>
    </row>
    <row r="301" spans="1:3" x14ac:dyDescent="0.2">
      <c r="A301" s="5" t="s">
        <v>297</v>
      </c>
      <c r="B301" s="6" t="s">
        <v>319</v>
      </c>
      <c r="C301" s="12"/>
    </row>
    <row r="302" spans="1:3" x14ac:dyDescent="0.2">
      <c r="A302" s="5" t="s">
        <v>314</v>
      </c>
      <c r="B302" s="6" t="s">
        <v>320</v>
      </c>
      <c r="C302" s="12"/>
    </row>
    <row r="303" spans="1:3" x14ac:dyDescent="0.2">
      <c r="A303" s="5" t="s">
        <v>298</v>
      </c>
      <c r="B303" s="6" t="s">
        <v>320</v>
      </c>
      <c r="C303" s="12"/>
    </row>
    <row r="304" spans="1:3" x14ac:dyDescent="0.2">
      <c r="A304" s="5" t="s">
        <v>300</v>
      </c>
      <c r="B304" s="6" t="s">
        <v>318</v>
      </c>
      <c r="C304" s="12"/>
    </row>
    <row r="305" spans="1:3" x14ac:dyDescent="0.2">
      <c r="A305" s="5" t="s">
        <v>299</v>
      </c>
      <c r="B305" s="6" t="s">
        <v>318</v>
      </c>
      <c r="C305" s="12"/>
    </row>
    <row r="306" spans="1:3" x14ac:dyDescent="0.2">
      <c r="A306" s="5" t="s">
        <v>315</v>
      </c>
      <c r="B306" s="6" t="s">
        <v>320</v>
      </c>
      <c r="C306" s="12"/>
    </row>
    <row r="307" spans="1:3" x14ac:dyDescent="0.2">
      <c r="A307" s="5" t="s">
        <v>304</v>
      </c>
      <c r="B307" s="6" t="s">
        <v>319</v>
      </c>
      <c r="C307" s="12"/>
    </row>
    <row r="308" spans="1:3" x14ac:dyDescent="0.2">
      <c r="A308" s="5" t="s">
        <v>305</v>
      </c>
      <c r="B308" s="6" t="s">
        <v>319</v>
      </c>
      <c r="C308" s="12"/>
    </row>
    <row r="309" spans="1:3" x14ac:dyDescent="0.2">
      <c r="A309" s="5" t="s">
        <v>302</v>
      </c>
      <c r="B309" s="6" t="s">
        <v>319</v>
      </c>
      <c r="C309" s="12"/>
    </row>
    <row r="310" spans="1:3" x14ac:dyDescent="0.2">
      <c r="A310" s="5" t="s">
        <v>301</v>
      </c>
      <c r="B310" s="6" t="s">
        <v>319</v>
      </c>
      <c r="C310" s="12"/>
    </row>
    <row r="311" spans="1:3" x14ac:dyDescent="0.2">
      <c r="A311" s="5" t="s">
        <v>309</v>
      </c>
      <c r="B311" s="6" t="s">
        <v>318</v>
      </c>
      <c r="C311" s="12"/>
    </row>
    <row r="312" spans="1:3" x14ac:dyDescent="0.2">
      <c r="A312" s="5" t="s">
        <v>306</v>
      </c>
      <c r="B312" s="6" t="s">
        <v>318</v>
      </c>
      <c r="C312" s="12"/>
    </row>
    <row r="313" spans="1:3" x14ac:dyDescent="0.2">
      <c r="A313" s="5" t="s">
        <v>213</v>
      </c>
      <c r="B313" s="6" t="s">
        <v>318</v>
      </c>
      <c r="C313" s="12"/>
    </row>
    <row r="314" spans="1:3" x14ac:dyDescent="0.2">
      <c r="A314" s="5" t="s">
        <v>218</v>
      </c>
      <c r="B314" s="6" t="s">
        <v>318</v>
      </c>
      <c r="C314" s="12"/>
    </row>
    <row r="315" spans="1:3" x14ac:dyDescent="0.2">
      <c r="A315" s="5" t="s">
        <v>303</v>
      </c>
      <c r="B315" s="6" t="s">
        <v>318</v>
      </c>
      <c r="C315" s="12"/>
    </row>
    <row r="316" spans="1:3" x14ac:dyDescent="0.2">
      <c r="A316" s="5" t="s">
        <v>307</v>
      </c>
      <c r="B316" s="6" t="s">
        <v>320</v>
      </c>
      <c r="C316" s="12"/>
    </row>
  </sheetData>
  <phoneticPr fontId="2" type="noConversion"/>
  <pageMargins left="0.75" right="0.75" top="1" bottom="1"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25" sqref="Q25"/>
    </sheetView>
  </sheetViews>
  <sheetFormatPr defaultRowHeight="12.75" x14ac:dyDescent="0.2"/>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6" sqref="K14:K16"/>
    </sheetView>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election activeCell="S26" sqref="S26"/>
    </sheetView>
  </sheetViews>
  <sheetFormatPr defaultColWidth="11.42578125" defaultRowHeight="15.75" x14ac:dyDescent="0.25"/>
  <cols>
    <col min="1" max="1" width="13.85546875" style="36" customWidth="1"/>
    <col min="2" max="16384" width="11.42578125" style="36"/>
  </cols>
  <sheetData>
    <row r="1" spans="1:15" s="129" customFormat="1" ht="19.5" thickBot="1" x14ac:dyDescent="0.35">
      <c r="A1" s="128" t="s">
        <v>392</v>
      </c>
      <c r="B1" s="128"/>
      <c r="C1" s="128"/>
      <c r="D1" s="128"/>
      <c r="E1" s="128"/>
      <c r="F1" s="128"/>
      <c r="G1" s="128"/>
      <c r="H1" s="128"/>
      <c r="I1" s="128"/>
      <c r="J1" s="128"/>
      <c r="K1" s="128"/>
      <c r="L1" s="128"/>
      <c r="M1" s="128"/>
      <c r="N1" s="128"/>
      <c r="O1" s="128"/>
    </row>
    <row r="2" spans="1:15" s="37" customFormat="1" ht="15.75" customHeight="1" x14ac:dyDescent="0.25">
      <c r="A2" s="308" t="s">
        <v>393</v>
      </c>
      <c r="B2" s="308"/>
      <c r="C2" s="308"/>
      <c r="D2" s="308"/>
      <c r="E2" s="308"/>
      <c r="F2" s="308"/>
      <c r="G2" s="308"/>
      <c r="H2" s="308"/>
      <c r="I2" s="308"/>
      <c r="J2" s="308"/>
      <c r="K2" s="308"/>
    </row>
    <row r="3" spans="1:15" x14ac:dyDescent="0.25">
      <c r="A3" s="308"/>
      <c r="B3" s="308"/>
      <c r="C3" s="308"/>
      <c r="D3" s="308"/>
      <c r="E3" s="308"/>
      <c r="F3" s="308"/>
      <c r="G3" s="308"/>
      <c r="H3" s="308"/>
      <c r="I3" s="308"/>
      <c r="J3" s="308"/>
      <c r="K3" s="308"/>
    </row>
    <row r="4" spans="1:15" ht="52.5" customHeight="1" x14ac:dyDescent="0.25">
      <c r="A4" s="308" t="s">
        <v>447</v>
      </c>
      <c r="B4" s="308"/>
      <c r="C4" s="308"/>
      <c r="D4" s="308"/>
      <c r="E4" s="308"/>
      <c r="F4" s="308"/>
      <c r="G4" s="308"/>
      <c r="H4" s="308"/>
      <c r="I4" s="308"/>
      <c r="J4" s="308"/>
      <c r="K4" s="308"/>
    </row>
    <row r="5" spans="1:15" s="129" customFormat="1" ht="19.5" thickBot="1" x14ac:dyDescent="0.35">
      <c r="A5" s="128" t="s">
        <v>394</v>
      </c>
      <c r="B5" s="128"/>
      <c r="C5" s="128"/>
      <c r="D5" s="128"/>
      <c r="E5" s="128"/>
      <c r="F5" s="128"/>
      <c r="G5" s="128"/>
      <c r="H5" s="128"/>
      <c r="I5" s="128"/>
      <c r="J5" s="128"/>
      <c r="K5" s="128"/>
      <c r="L5" s="128"/>
      <c r="M5" s="128"/>
      <c r="N5" s="128"/>
      <c r="O5" s="128"/>
    </row>
    <row r="6" spans="1:15" x14ac:dyDescent="0.25">
      <c r="A6" s="126" t="s">
        <v>513</v>
      </c>
      <c r="C6" s="194" t="s">
        <v>505</v>
      </c>
      <c r="D6" s="38"/>
      <c r="E6" s="194" t="s">
        <v>396</v>
      </c>
      <c r="F6" s="38"/>
      <c r="G6" s="194" t="s">
        <v>520</v>
      </c>
      <c r="H6" s="38"/>
      <c r="I6" s="194" t="s">
        <v>514</v>
      </c>
      <c r="J6" s="38"/>
    </row>
    <row r="7" spans="1:15" ht="21.75" customHeight="1" x14ac:dyDescent="0.25">
      <c r="A7" s="125" t="s">
        <v>505</v>
      </c>
    </row>
    <row r="8" spans="1:15" s="126" customFormat="1" x14ac:dyDescent="0.25">
      <c r="A8" s="126" t="s">
        <v>508</v>
      </c>
    </row>
    <row r="9" spans="1:15" s="126" customFormat="1" x14ac:dyDescent="0.25">
      <c r="A9" s="39" t="s">
        <v>512</v>
      </c>
    </row>
    <row r="10" spans="1:15" s="125" customFormat="1" ht="22.5" customHeight="1" x14ac:dyDescent="0.25">
      <c r="A10" s="125" t="s">
        <v>396</v>
      </c>
    </row>
    <row r="11" spans="1:15" s="126" customFormat="1" x14ac:dyDescent="0.25">
      <c r="A11" s="126" t="s">
        <v>507</v>
      </c>
    </row>
    <row r="12" spans="1:15" s="37" customFormat="1" x14ac:dyDescent="0.25">
      <c r="A12" s="309" t="s">
        <v>506</v>
      </c>
      <c r="B12" s="309"/>
      <c r="C12" s="309"/>
      <c r="D12" s="309"/>
      <c r="E12" s="309"/>
      <c r="F12" s="309"/>
      <c r="G12" s="309"/>
      <c r="H12" s="309"/>
      <c r="I12" s="309"/>
      <c r="J12" s="309"/>
      <c r="K12" s="309"/>
    </row>
    <row r="13" spans="1:15" ht="15" customHeight="1" x14ac:dyDescent="0.25">
      <c r="A13" s="126" t="s">
        <v>510</v>
      </c>
    </row>
    <row r="14" spans="1:15" ht="15" customHeight="1" x14ac:dyDescent="0.25">
      <c r="A14" s="126" t="s">
        <v>509</v>
      </c>
    </row>
    <row r="15" spans="1:15" ht="15" customHeight="1" x14ac:dyDescent="0.25">
      <c r="A15" s="126" t="s">
        <v>511</v>
      </c>
    </row>
    <row r="16" spans="1:15" s="37" customFormat="1" x14ac:dyDescent="0.25">
      <c r="A16" s="37" t="s">
        <v>533</v>
      </c>
    </row>
    <row r="17" spans="1:1" s="37" customFormat="1" x14ac:dyDescent="0.25">
      <c r="A17" s="37" t="s">
        <v>401</v>
      </c>
    </row>
    <row r="18" spans="1:1" x14ac:dyDescent="0.25">
      <c r="A18" s="37" t="s">
        <v>446</v>
      </c>
    </row>
    <row r="19" spans="1:1" ht="8.25" customHeight="1" x14ac:dyDescent="0.25">
      <c r="A19" s="37"/>
    </row>
    <row r="20" spans="1:1" x14ac:dyDescent="0.25">
      <c r="A20" s="37" t="s">
        <v>434</v>
      </c>
    </row>
    <row r="21" spans="1:1" x14ac:dyDescent="0.25">
      <c r="A21" s="37" t="s">
        <v>435</v>
      </c>
    </row>
    <row r="22" spans="1:1" x14ac:dyDescent="0.25">
      <c r="A22" s="37" t="s">
        <v>436</v>
      </c>
    </row>
    <row r="23" spans="1:1" x14ac:dyDescent="0.25">
      <c r="A23" s="37" t="s">
        <v>437</v>
      </c>
    </row>
    <row r="24" spans="1:1" x14ac:dyDescent="0.25">
      <c r="A24" s="37" t="s">
        <v>438</v>
      </c>
    </row>
    <row r="25" spans="1:1" x14ac:dyDescent="0.25">
      <c r="A25" s="37" t="s">
        <v>439</v>
      </c>
    </row>
    <row r="26" spans="1:1" x14ac:dyDescent="0.25">
      <c r="A26" s="37" t="s">
        <v>443</v>
      </c>
    </row>
    <row r="27" spans="1:1" x14ac:dyDescent="0.25">
      <c r="A27" s="37" t="s">
        <v>440</v>
      </c>
    </row>
    <row r="28" spans="1:1" x14ac:dyDescent="0.25">
      <c r="A28" s="37" t="s">
        <v>441</v>
      </c>
    </row>
    <row r="29" spans="1:1" x14ac:dyDescent="0.25">
      <c r="A29" s="58" t="s">
        <v>423</v>
      </c>
    </row>
    <row r="30" spans="1:1" ht="21.75" customHeight="1" x14ac:dyDescent="0.25">
      <c r="A30" s="125" t="s">
        <v>520</v>
      </c>
    </row>
    <row r="31" spans="1:1" x14ac:dyDescent="0.25">
      <c r="A31" s="126" t="s">
        <v>521</v>
      </c>
    </row>
    <row r="32" spans="1:1" x14ac:dyDescent="0.25">
      <c r="A32" s="126" t="s">
        <v>522</v>
      </c>
    </row>
    <row r="33" spans="1:1" ht="22.5" customHeight="1" x14ac:dyDescent="0.25">
      <c r="A33" s="126" t="s">
        <v>523</v>
      </c>
    </row>
    <row r="34" spans="1:1" x14ac:dyDescent="0.25">
      <c r="A34" s="126" t="s">
        <v>534</v>
      </c>
    </row>
    <row r="35" spans="1:1" x14ac:dyDescent="0.25">
      <c r="A35" s="58" t="s">
        <v>529</v>
      </c>
    </row>
    <row r="36" spans="1:1" ht="22.5" customHeight="1" x14ac:dyDescent="0.25">
      <c r="A36" s="125" t="s">
        <v>530</v>
      </c>
    </row>
    <row r="37" spans="1:1" s="126" customFormat="1" x14ac:dyDescent="0.25">
      <c r="A37" s="126" t="s">
        <v>531</v>
      </c>
    </row>
    <row r="38" spans="1:1" x14ac:dyDescent="0.25">
      <c r="A38" s="58" t="s">
        <v>532</v>
      </c>
    </row>
  </sheetData>
  <mergeCells count="3">
    <mergeCell ref="A2:K3"/>
    <mergeCell ref="A4:K4"/>
    <mergeCell ref="A12:K12"/>
  </mergeCells>
  <phoneticPr fontId="2" type="noConversion"/>
  <hyperlinks>
    <hyperlink ref="A29" location="CERCADOR!A1" display="Anar al cercador"/>
    <hyperlink ref="A9" location="'dades bàsiques'!A1" display="Anar a les dades bàsiques"/>
    <hyperlink ref="C6" location="Instruccions!A7" display="Dades bàsiques"/>
    <hyperlink ref="E6" location="Instruccions!A10" display="Cercador"/>
    <hyperlink ref="G6" location="Instruccions!A30" display="Evolució equipament"/>
    <hyperlink ref="A35" location="'evolució equipament'!A1" display="Anar a evolució de l'equipament"/>
    <hyperlink ref="A38" location="'Gràfiques evolució equipament'!A1" display="Anar a gràfiques"/>
    <hyperlink ref="I6" location="Instruccions!A38" display="Gràfiques"/>
  </hyperlinks>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5"/>
  <sheetViews>
    <sheetView topLeftCell="B1" workbookViewId="0">
      <selection activeCell="C55" sqref="C55"/>
    </sheetView>
  </sheetViews>
  <sheetFormatPr defaultRowHeight="12.75" x14ac:dyDescent="0.2"/>
  <cols>
    <col min="1" max="1" width="12.85546875" style="69" customWidth="1"/>
    <col min="2" max="2" width="24.85546875" bestFit="1" customWidth="1"/>
    <col min="3" max="3" width="11.42578125" style="16" customWidth="1"/>
    <col min="4" max="4" width="14.85546875" bestFit="1" customWidth="1"/>
    <col min="5" max="5" width="18" style="1" customWidth="1"/>
    <col min="6" max="11" width="11.42578125" style="77" customWidth="1"/>
    <col min="12" max="12" width="11.42578125" style="197" customWidth="1"/>
    <col min="13" max="13" width="11.42578125" style="230" customWidth="1"/>
    <col min="14" max="256" width="11.42578125" customWidth="1"/>
  </cols>
  <sheetData>
    <row r="1" spans="1:14" s="72" customFormat="1" ht="22.5" x14ac:dyDescent="0.2">
      <c r="A1" s="65" t="s">
        <v>448</v>
      </c>
      <c r="B1" s="70" t="s">
        <v>449</v>
      </c>
      <c r="C1" s="70" t="s">
        <v>450</v>
      </c>
      <c r="D1" s="70" t="s">
        <v>451</v>
      </c>
      <c r="E1" s="71" t="s">
        <v>452</v>
      </c>
      <c r="F1" s="65">
        <v>2007</v>
      </c>
      <c r="G1" s="65">
        <v>2008</v>
      </c>
      <c r="H1" s="65">
        <v>2009</v>
      </c>
      <c r="I1" s="65">
        <v>2010</v>
      </c>
      <c r="J1" s="65">
        <v>2011</v>
      </c>
      <c r="K1" s="65">
        <v>2012</v>
      </c>
      <c r="L1" s="65">
        <v>2013</v>
      </c>
      <c r="M1" s="65">
        <v>2014</v>
      </c>
      <c r="N1" s="65">
        <v>2015</v>
      </c>
    </row>
    <row r="2" spans="1:14" x14ac:dyDescent="0.2">
      <c r="A2" s="66">
        <v>8001</v>
      </c>
      <c r="B2" s="78" t="s">
        <v>2</v>
      </c>
      <c r="C2" s="79">
        <v>105</v>
      </c>
      <c r="D2" s="78" t="s">
        <v>550</v>
      </c>
      <c r="E2" s="80" t="s">
        <v>294</v>
      </c>
      <c r="F2" s="104">
        <v>205.9</v>
      </c>
      <c r="G2" s="104">
        <v>227.9</v>
      </c>
      <c r="H2" s="104">
        <v>319.10000000000002</v>
      </c>
      <c r="I2" s="104">
        <v>298.39999999999998</v>
      </c>
      <c r="J2" s="104">
        <v>223.7</v>
      </c>
      <c r="K2" s="104">
        <v>355.4</v>
      </c>
      <c r="L2" s="104">
        <v>279.7</v>
      </c>
      <c r="M2" s="104">
        <f>VLOOKUP($A2,[1]municipis!$A$1:$M$312,MATCH(M$1,[1]municipis!$A$1:$M$1,0),FALSE)</f>
        <v>249.39999999999998</v>
      </c>
      <c r="N2" s="104">
        <f>VLOOKUP($A2,[1]municipis!$A$1:$N$312,MATCH(N$1,[1]municipis!$A$1:$N$1,0),FALSE)</f>
        <v>376.20000000000005</v>
      </c>
    </row>
    <row r="3" spans="1:14" x14ac:dyDescent="0.2">
      <c r="A3" s="67">
        <v>8002</v>
      </c>
      <c r="B3" s="78" t="s">
        <v>3</v>
      </c>
      <c r="C3" s="79">
        <v>480</v>
      </c>
      <c r="D3" s="78" t="s">
        <v>551</v>
      </c>
      <c r="E3" s="80" t="s">
        <v>540</v>
      </c>
      <c r="F3" s="104">
        <v>107.3</v>
      </c>
      <c r="G3" s="104">
        <v>139.9</v>
      </c>
      <c r="H3" s="104">
        <v>227.9</v>
      </c>
      <c r="I3" s="104">
        <v>160.69999999999999</v>
      </c>
      <c r="J3" s="104">
        <v>147.1</v>
      </c>
      <c r="K3" s="104">
        <v>246</v>
      </c>
      <c r="L3" s="104">
        <v>146.5</v>
      </c>
      <c r="M3" s="104">
        <f>VLOOKUP($A3,[1]municipis!$A$1:$M$312,MATCH(M$1,[1]municipis!$A$1:$M$1,0),FALSE)</f>
        <v>121.80000000000004</v>
      </c>
      <c r="N3" s="104">
        <f>VLOOKUP($A3,[1]municipis!$A$1:$N$312,MATCH(N$1,[1]municipis!$A$1:$N$1,0),FALSE)</f>
        <v>263.30000000000013</v>
      </c>
    </row>
    <row r="4" spans="1:14" x14ac:dyDescent="0.2">
      <c r="A4" s="67">
        <v>8003</v>
      </c>
      <c r="B4" s="78" t="s">
        <v>4</v>
      </c>
      <c r="C4" s="79">
        <v>90</v>
      </c>
      <c r="D4" s="78" t="s">
        <v>552</v>
      </c>
      <c r="E4" s="80" t="s">
        <v>218</v>
      </c>
      <c r="F4" s="104">
        <v>243.4</v>
      </c>
      <c r="G4" s="104">
        <v>268.60000000000002</v>
      </c>
      <c r="H4" s="104">
        <v>330</v>
      </c>
      <c r="I4" s="104">
        <v>302.8</v>
      </c>
      <c r="J4" s="104">
        <v>279.10000000000002</v>
      </c>
      <c r="K4" s="104">
        <v>331.6</v>
      </c>
      <c r="L4" s="104">
        <v>269.8</v>
      </c>
      <c r="M4" s="104">
        <f>VLOOKUP($A4,[1]municipis!$A$1:$M$312,MATCH(M$1,[1]municipis!$A$1:$M$1,0),FALSE)</f>
        <v>239.1</v>
      </c>
      <c r="N4" s="104">
        <f>VLOOKUP($A4,[1]municipis!$A$1:$N$312,MATCH(N$1,[1]municipis!$A$1:$N$1,0),FALSE)</f>
        <v>301.09999999999985</v>
      </c>
    </row>
    <row r="5" spans="1:14" x14ac:dyDescent="0.2">
      <c r="A5" s="67">
        <v>8004</v>
      </c>
      <c r="B5" s="78" t="s">
        <v>5</v>
      </c>
      <c r="C5" s="79">
        <v>855</v>
      </c>
      <c r="D5" s="78" t="s">
        <v>553</v>
      </c>
      <c r="E5" s="80" t="s">
        <v>161</v>
      </c>
      <c r="F5" s="104">
        <v>59.1</v>
      </c>
      <c r="G5" s="104">
        <v>61.8</v>
      </c>
      <c r="H5" s="104">
        <v>94.4</v>
      </c>
      <c r="I5" s="104">
        <v>63.7</v>
      </c>
      <c r="J5" s="104">
        <v>45.8</v>
      </c>
      <c r="K5" s="104">
        <v>130.69999999999999</v>
      </c>
      <c r="L5" s="104">
        <v>36.4</v>
      </c>
      <c r="M5" s="104">
        <f>VLOOKUP($A5,[1]municipis!$A$1:$M$312,MATCH(M$1,[1]municipis!$A$1:$M$1,0),FALSE)</f>
        <v>20.500000000000004</v>
      </c>
      <c r="N5" s="104">
        <f>VLOOKUP($A5,[1]municipis!$A$1:$N$312,MATCH(N$1,[1]municipis!$A$1:$N$1,0),FALSE)</f>
        <v>130.19999999999996</v>
      </c>
    </row>
    <row r="6" spans="1:14" x14ac:dyDescent="0.2">
      <c r="A6" s="67">
        <v>8005</v>
      </c>
      <c r="B6" s="78" t="s">
        <v>6</v>
      </c>
      <c r="C6" s="79">
        <v>281</v>
      </c>
      <c r="D6" s="78" t="s">
        <v>554</v>
      </c>
      <c r="E6" s="80" t="s">
        <v>34</v>
      </c>
      <c r="F6" s="104">
        <v>234.1</v>
      </c>
      <c r="G6" s="104">
        <v>257.39999999999998</v>
      </c>
      <c r="H6" s="104">
        <v>299.3</v>
      </c>
      <c r="I6" s="104">
        <v>244.3</v>
      </c>
      <c r="J6" s="104">
        <v>169</v>
      </c>
      <c r="K6" s="104">
        <v>255.5</v>
      </c>
      <c r="L6" s="104">
        <v>196.1</v>
      </c>
      <c r="M6" s="104">
        <f>VLOOKUP($A6,[1]municipis!$A$1:$M$312,MATCH(M$1,[1]municipis!$A$1:$M$1,0),FALSE)</f>
        <v>189.7</v>
      </c>
      <c r="N6" s="104">
        <f>VLOOKUP($A6,[1]municipis!$A$1:$N$312,MATCH(N$1,[1]municipis!$A$1:$N$1,0),FALSE)</f>
        <v>280.40000000000003</v>
      </c>
    </row>
    <row r="7" spans="1:14" x14ac:dyDescent="0.2">
      <c r="A7" s="67">
        <v>8006</v>
      </c>
      <c r="B7" s="78" t="s">
        <v>7</v>
      </c>
      <c r="C7" s="79">
        <v>10</v>
      </c>
      <c r="D7" s="78" t="s">
        <v>552</v>
      </c>
      <c r="E7" s="80" t="s">
        <v>218</v>
      </c>
      <c r="F7" s="104">
        <v>243.4</v>
      </c>
      <c r="G7" s="104">
        <v>268.60000000000002</v>
      </c>
      <c r="H7" s="104">
        <v>330</v>
      </c>
      <c r="I7" s="104">
        <v>302.8</v>
      </c>
      <c r="J7" s="104">
        <v>279.10000000000002</v>
      </c>
      <c r="K7" s="104">
        <v>331.6</v>
      </c>
      <c r="L7" s="104">
        <v>269.8</v>
      </c>
      <c r="M7" s="104">
        <f>VLOOKUP($A7,[1]municipis!$A$1:$M$312,MATCH(M$1,[1]municipis!$A$1:$M$1,0),FALSE)</f>
        <v>239.1</v>
      </c>
      <c r="N7" s="104">
        <f>VLOOKUP($A7,[1]municipis!$A$1:$N$312,MATCH(N$1,[1]municipis!$A$1:$N$1,0),FALSE)</f>
        <v>301.09999999999985</v>
      </c>
    </row>
    <row r="8" spans="1:14" x14ac:dyDescent="0.2">
      <c r="A8" s="67">
        <v>8007</v>
      </c>
      <c r="B8" s="78" t="s">
        <v>8</v>
      </c>
      <c r="C8" s="79">
        <v>121</v>
      </c>
      <c r="D8" s="78" t="s">
        <v>552</v>
      </c>
      <c r="E8" s="80" t="s">
        <v>31</v>
      </c>
      <c r="F8" s="104">
        <v>245.3</v>
      </c>
      <c r="G8" s="104">
        <v>278.3</v>
      </c>
      <c r="H8" s="104">
        <v>313.3</v>
      </c>
      <c r="I8" s="104">
        <v>299.10000000000002</v>
      </c>
      <c r="J8" s="104">
        <v>242.2</v>
      </c>
      <c r="K8" s="104">
        <v>285.10000000000002</v>
      </c>
      <c r="L8" s="104">
        <v>233.9</v>
      </c>
      <c r="M8" s="104">
        <f>VLOOKUP($A8,[1]municipis!$A$1:$M$312,MATCH(M$1,[1]municipis!$A$1:$M$1,0),FALSE)</f>
        <v>206.39999999999989</v>
      </c>
      <c r="N8" s="104">
        <f>VLOOKUP($A8,[1]municipis!$A$1:$N$312,MATCH(N$1,[1]municipis!$A$1:$N$1,0),FALSE)</f>
        <v>301.09999999999985</v>
      </c>
    </row>
    <row r="9" spans="1:14" x14ac:dyDescent="0.2">
      <c r="A9" s="67">
        <v>8008</v>
      </c>
      <c r="B9" s="78" t="s">
        <v>9</v>
      </c>
      <c r="C9" s="79">
        <v>716</v>
      </c>
      <c r="D9" s="78" t="s">
        <v>555</v>
      </c>
      <c r="E9" s="80" t="s">
        <v>144</v>
      </c>
      <c r="F9" s="104">
        <v>149.69999999999999</v>
      </c>
      <c r="G9" s="104">
        <v>201.6</v>
      </c>
      <c r="H9" s="104">
        <v>212.6</v>
      </c>
      <c r="I9" s="104">
        <v>165.2</v>
      </c>
      <c r="J9" s="104">
        <v>149.1</v>
      </c>
      <c r="K9" s="104">
        <v>217.9</v>
      </c>
      <c r="L9" s="104">
        <v>135.5</v>
      </c>
      <c r="M9" s="104">
        <f>VLOOKUP($A9,[1]municipis!$A$1:$M$312,MATCH(M$1,[1]municipis!$A$1:$M$1,0),FALSE)</f>
        <v>138.10000000000002</v>
      </c>
      <c r="N9" s="104">
        <f>VLOOKUP($A9,[1]municipis!$A$1:$N$312,MATCH(N$1,[1]municipis!$A$1:$N$1,0),FALSE)</f>
        <v>257.39999999999998</v>
      </c>
    </row>
    <row r="10" spans="1:14" x14ac:dyDescent="0.2">
      <c r="A10" s="67">
        <v>8009</v>
      </c>
      <c r="B10" s="78" t="s">
        <v>10</v>
      </c>
      <c r="C10" s="79">
        <v>88</v>
      </c>
      <c r="D10" s="78" t="s">
        <v>552</v>
      </c>
      <c r="E10" s="80" t="s">
        <v>31</v>
      </c>
      <c r="F10" s="104">
        <v>245.3</v>
      </c>
      <c r="G10" s="104">
        <v>278.3</v>
      </c>
      <c r="H10" s="104">
        <v>313.3</v>
      </c>
      <c r="I10" s="104">
        <v>299.10000000000002</v>
      </c>
      <c r="J10" s="104">
        <v>242.2</v>
      </c>
      <c r="K10" s="104">
        <v>285.10000000000002</v>
      </c>
      <c r="L10" s="104">
        <v>233.9</v>
      </c>
      <c r="M10" s="104">
        <f>VLOOKUP($A10,[1]municipis!$A$1:$M$312,MATCH(M$1,[1]municipis!$A$1:$M$1,0),FALSE)</f>
        <v>206.39999999999989</v>
      </c>
      <c r="N10" s="104">
        <f>VLOOKUP($A10,[1]municipis!$A$1:$N$312,MATCH(N$1,[1]municipis!$A$1:$N$1,0),FALSE)</f>
        <v>301.09999999999985</v>
      </c>
    </row>
    <row r="11" spans="1:14" x14ac:dyDescent="0.2">
      <c r="A11" s="67">
        <v>8010</v>
      </c>
      <c r="B11" s="78" t="s">
        <v>11</v>
      </c>
      <c r="C11" s="79">
        <v>316</v>
      </c>
      <c r="D11" s="78" t="s">
        <v>551</v>
      </c>
      <c r="E11" s="80" t="s">
        <v>11</v>
      </c>
      <c r="F11" s="104">
        <v>183.4</v>
      </c>
      <c r="G11" s="104">
        <v>215.3</v>
      </c>
      <c r="H11" s="104">
        <v>278.3</v>
      </c>
      <c r="I11" s="104">
        <v>181.7</v>
      </c>
      <c r="J11" s="104">
        <v>192.9</v>
      </c>
      <c r="K11" s="104">
        <v>272.89999999999998</v>
      </c>
      <c r="L11" s="104">
        <v>160.69999999999999</v>
      </c>
      <c r="M11" s="104">
        <f>VLOOKUP($A11,[1]municipis!$A$1:$M$312,MATCH(M$1,[1]municipis!$A$1:$M$1,0),FALSE)</f>
        <v>140.09999999999997</v>
      </c>
      <c r="N11" s="104">
        <f>VLOOKUP($A11,[1]municipis!$A$1:$N$312,MATCH(N$1,[1]municipis!$A$1:$N$1,0),FALSE)</f>
        <v>305.80000000000007</v>
      </c>
    </row>
    <row r="12" spans="1:14" x14ac:dyDescent="0.2">
      <c r="A12" s="67">
        <v>8011</v>
      </c>
      <c r="B12" s="78" t="s">
        <v>12</v>
      </c>
      <c r="C12" s="79">
        <v>677</v>
      </c>
      <c r="D12" s="78" t="s">
        <v>556</v>
      </c>
      <c r="E12" s="80" t="s">
        <v>541</v>
      </c>
      <c r="F12" s="104">
        <v>55.7</v>
      </c>
      <c r="G12" s="104">
        <v>39</v>
      </c>
      <c r="H12" s="104">
        <v>101.1</v>
      </c>
      <c r="I12" s="104">
        <v>48.2</v>
      </c>
      <c r="J12" s="104">
        <v>42</v>
      </c>
      <c r="K12" s="104">
        <v>134.30000000000001</v>
      </c>
      <c r="L12" s="104">
        <v>47.6</v>
      </c>
      <c r="M12" s="104">
        <f>VLOOKUP($A12,[1]municipis!$A$1:$M$312,MATCH(M$1,[1]municipis!$A$1:$M$1,0),FALSE)</f>
        <v>24.400000000000002</v>
      </c>
      <c r="N12" s="104">
        <f>VLOOKUP($A12,[1]municipis!$A$1:$N$312,MATCH(N$1,[1]municipis!$A$1:$N$1,0),FALSE)</f>
        <v>149.69999999999996</v>
      </c>
    </row>
    <row r="13" spans="1:14" x14ac:dyDescent="0.2">
      <c r="A13" s="67">
        <v>8012</v>
      </c>
      <c r="B13" s="78" t="s">
        <v>13</v>
      </c>
      <c r="C13" s="79">
        <v>353</v>
      </c>
      <c r="D13" s="78" t="s">
        <v>551</v>
      </c>
      <c r="E13" s="80" t="s">
        <v>11</v>
      </c>
      <c r="F13" s="104">
        <v>183.4</v>
      </c>
      <c r="G13" s="104">
        <v>215.3</v>
      </c>
      <c r="H13" s="104">
        <v>278.3</v>
      </c>
      <c r="I13" s="104">
        <v>181.7</v>
      </c>
      <c r="J13" s="104">
        <v>192.9</v>
      </c>
      <c r="K13" s="104">
        <v>272.89999999999998</v>
      </c>
      <c r="L13" s="104">
        <v>160.69999999999999</v>
      </c>
      <c r="M13" s="104">
        <f>VLOOKUP($A13,[1]municipis!$A$1:$M$312,MATCH(M$1,[1]municipis!$A$1:$M$1,0),FALSE)</f>
        <v>140.09999999999997</v>
      </c>
      <c r="N13" s="104">
        <f>VLOOKUP($A13,[1]municipis!$A$1:$N$312,MATCH(N$1,[1]municipis!$A$1:$N$1,0),FALSE)</f>
        <v>305.80000000000007</v>
      </c>
    </row>
    <row r="14" spans="1:14" x14ac:dyDescent="0.2">
      <c r="A14" s="67">
        <v>8013</v>
      </c>
      <c r="B14" s="78" t="s">
        <v>14</v>
      </c>
      <c r="C14" s="79">
        <v>280</v>
      </c>
      <c r="D14" s="78" t="s">
        <v>557</v>
      </c>
      <c r="E14" s="80" t="s">
        <v>95</v>
      </c>
      <c r="F14" s="104">
        <v>137.69999999999999</v>
      </c>
      <c r="G14" s="104">
        <v>190.3</v>
      </c>
      <c r="H14" s="104">
        <v>260.60000000000002</v>
      </c>
      <c r="I14" s="104">
        <v>205.7</v>
      </c>
      <c r="J14" s="104">
        <v>137.30000000000001</v>
      </c>
      <c r="K14" s="104">
        <v>206.6</v>
      </c>
      <c r="L14" s="104">
        <v>156.80000000000001</v>
      </c>
      <c r="M14" s="104">
        <f>VLOOKUP($A14,[1]municipis!$A$1:$M$312,MATCH(M$1,[1]municipis!$A$1:$M$1,0),FALSE)</f>
        <v>157.30000000000004</v>
      </c>
      <c r="N14" s="104">
        <f>VLOOKUP($A14,[1]municipis!$A$1:$N$312,MATCH(N$1,[1]municipis!$A$1:$N$1,0),FALSE)</f>
        <v>246.89999999999998</v>
      </c>
    </row>
    <row r="15" spans="1:14" x14ac:dyDescent="0.2">
      <c r="A15" s="67">
        <v>8014</v>
      </c>
      <c r="B15" s="78" t="s">
        <v>15</v>
      </c>
      <c r="C15" s="79">
        <v>404</v>
      </c>
      <c r="D15" s="78" t="s">
        <v>554</v>
      </c>
      <c r="E15" s="80" t="s">
        <v>34</v>
      </c>
      <c r="F15" s="104">
        <v>234.1</v>
      </c>
      <c r="G15" s="104">
        <v>257.39999999999998</v>
      </c>
      <c r="H15" s="104">
        <v>299.3</v>
      </c>
      <c r="I15" s="104">
        <v>244.3</v>
      </c>
      <c r="J15" s="104">
        <v>169</v>
      </c>
      <c r="K15" s="104">
        <v>255.5</v>
      </c>
      <c r="L15" s="104">
        <v>196.1</v>
      </c>
      <c r="M15" s="104">
        <f>VLOOKUP($A15,[1]municipis!$A$1:$M$312,MATCH(M$1,[1]municipis!$A$1:$M$1,0),FALSE)</f>
        <v>189.7</v>
      </c>
      <c r="N15" s="104">
        <f>VLOOKUP($A15,[1]municipis!$A$1:$N$312,MATCH(N$1,[1]municipis!$A$1:$N$1,0),FALSE)</f>
        <v>280.40000000000003</v>
      </c>
    </row>
    <row r="16" spans="1:14" x14ac:dyDescent="0.2">
      <c r="A16" s="67">
        <v>8015</v>
      </c>
      <c r="B16" s="78" t="s">
        <v>16</v>
      </c>
      <c r="C16" s="79">
        <v>6</v>
      </c>
      <c r="D16" s="78" t="s">
        <v>558</v>
      </c>
      <c r="E16" s="80" t="s">
        <v>542</v>
      </c>
      <c r="F16" s="104">
        <v>213.6</v>
      </c>
      <c r="G16" s="104">
        <v>263.39999999999998</v>
      </c>
      <c r="H16" s="104">
        <v>314.8</v>
      </c>
      <c r="I16" s="104">
        <v>294.8</v>
      </c>
      <c r="J16" s="104">
        <v>260.10000000000002</v>
      </c>
      <c r="K16" s="104">
        <v>312.5</v>
      </c>
      <c r="L16" s="104">
        <v>265.3</v>
      </c>
      <c r="M16" s="104">
        <f>VLOOKUP($A16,[1]municipis!$A$1:$M$312,MATCH(M$1,[1]municipis!$A$1:$M$1,0),FALSE)</f>
        <v>244.29999999999995</v>
      </c>
      <c r="N16" s="104">
        <f>VLOOKUP($A16,[1]municipis!$A$1:$N$312,MATCH(N$1,[1]municipis!$A$1:$N$1,0),FALSE)</f>
        <v>330.5</v>
      </c>
    </row>
    <row r="17" spans="1:14" x14ac:dyDescent="0.2">
      <c r="A17" s="67">
        <v>8016</v>
      </c>
      <c r="B17" s="78" t="s">
        <v>17</v>
      </c>
      <c r="C17" s="79">
        <v>785</v>
      </c>
      <c r="D17" s="78" t="s">
        <v>556</v>
      </c>
      <c r="E17" s="80" t="s">
        <v>100</v>
      </c>
      <c r="F17" s="104">
        <v>59.7</v>
      </c>
      <c r="G17" s="104">
        <v>60.4</v>
      </c>
      <c r="H17" s="104">
        <v>63.2</v>
      </c>
      <c r="I17" s="104">
        <v>30.2</v>
      </c>
      <c r="J17" s="104">
        <v>18.7</v>
      </c>
      <c r="K17" s="104">
        <v>83</v>
      </c>
      <c r="L17" s="104">
        <v>5.7</v>
      </c>
      <c r="M17" s="104">
        <f>VLOOKUP($A17,[1]municipis!$A$1:$M$312,MATCH(M$1,[1]municipis!$A$1:$M$1,0),FALSE)</f>
        <v>4.8000000000000007</v>
      </c>
      <c r="N17" s="104">
        <f>VLOOKUP($A17,[1]municipis!$A$1:$N$312,MATCH(N$1,[1]municipis!$A$1:$N$1,0),FALSE)</f>
        <v>78.5</v>
      </c>
    </row>
    <row r="18" spans="1:14" x14ac:dyDescent="0.2">
      <c r="A18" s="67">
        <v>8017</v>
      </c>
      <c r="B18" s="78" t="s">
        <v>18</v>
      </c>
      <c r="C18" s="79">
        <v>587</v>
      </c>
      <c r="D18" s="78" t="s">
        <v>553</v>
      </c>
      <c r="E18" s="80" t="s">
        <v>101</v>
      </c>
      <c r="F18" s="104">
        <v>90.5</v>
      </c>
      <c r="G18" s="104">
        <v>92.8</v>
      </c>
      <c r="H18" s="104">
        <v>141.19999999999999</v>
      </c>
      <c r="I18" s="104">
        <v>113.5</v>
      </c>
      <c r="J18" s="104">
        <v>89</v>
      </c>
      <c r="K18" s="104">
        <v>157.80000000000001</v>
      </c>
      <c r="L18" s="104">
        <v>50.5</v>
      </c>
      <c r="M18" s="104">
        <f>VLOOKUP($A18,[1]municipis!$A$1:$M$312,MATCH(M$1,[1]municipis!$A$1:$M$1,0),FALSE)</f>
        <v>36.9</v>
      </c>
      <c r="N18" s="104">
        <f>VLOOKUP($A18,[1]municipis!$A$1:$N$312,MATCH(N$1,[1]municipis!$A$1:$N$1,0),FALSE)</f>
        <v>159.49999999999997</v>
      </c>
    </row>
    <row r="19" spans="1:14" x14ac:dyDescent="0.2">
      <c r="A19" s="67">
        <v>8018</v>
      </c>
      <c r="B19" s="78" t="s">
        <v>19</v>
      </c>
      <c r="C19" s="79">
        <v>327</v>
      </c>
      <c r="D19" s="78" t="s">
        <v>551</v>
      </c>
      <c r="E19" s="80" t="s">
        <v>11</v>
      </c>
      <c r="F19" s="104">
        <v>183.4</v>
      </c>
      <c r="G19" s="104">
        <v>215.3</v>
      </c>
      <c r="H19" s="104">
        <v>278.3</v>
      </c>
      <c r="I19" s="104">
        <v>181.7</v>
      </c>
      <c r="J19" s="104">
        <v>192.9</v>
      </c>
      <c r="K19" s="104">
        <v>272.89999999999998</v>
      </c>
      <c r="L19" s="104">
        <v>160.69999999999999</v>
      </c>
      <c r="M19" s="104">
        <f>VLOOKUP($A19,[1]municipis!$A$1:$M$312,MATCH(M$1,[1]municipis!$A$1:$M$1,0),FALSE)</f>
        <v>140.09999999999997</v>
      </c>
      <c r="N19" s="104">
        <f>VLOOKUP($A19,[1]municipis!$A$1:$N$312,MATCH(N$1,[1]municipis!$A$1:$N$1,0),FALSE)</f>
        <v>305.80000000000007</v>
      </c>
    </row>
    <row r="20" spans="1:14" x14ac:dyDescent="0.2">
      <c r="A20" s="67">
        <v>8019</v>
      </c>
      <c r="B20" s="78" t="s">
        <v>20</v>
      </c>
      <c r="C20" s="79">
        <v>13</v>
      </c>
      <c r="D20" s="78" t="s">
        <v>558</v>
      </c>
      <c r="E20" s="80" t="s">
        <v>543</v>
      </c>
      <c r="F20" s="104">
        <v>292</v>
      </c>
      <c r="G20" s="104">
        <v>371.2</v>
      </c>
      <c r="H20" s="104">
        <v>419.6</v>
      </c>
      <c r="I20" s="104">
        <v>415.6</v>
      </c>
      <c r="J20" s="104">
        <v>276</v>
      </c>
      <c r="K20" s="104">
        <v>352.9</v>
      </c>
      <c r="L20" s="104">
        <v>309.60000000000002</v>
      </c>
      <c r="M20" s="104">
        <f>VLOOKUP($A20,[1]municipis!$A$1:$M$312,MATCH(M$1,[1]municipis!$A$1:$M$1,0),FALSE)</f>
        <v>279.60000000000008</v>
      </c>
      <c r="N20" s="104">
        <f>VLOOKUP($A20,[1]municipis!$A$1:$N$312,MATCH(N$1,[1]municipis!$A$1:$N$1,0),FALSE)</f>
        <v>372.19999999999993</v>
      </c>
    </row>
    <row r="21" spans="1:14" x14ac:dyDescent="0.2">
      <c r="A21" s="67">
        <v>8020</v>
      </c>
      <c r="B21" s="78" t="s">
        <v>21</v>
      </c>
      <c r="C21" s="79">
        <v>399</v>
      </c>
      <c r="D21" s="78" t="s">
        <v>550</v>
      </c>
      <c r="E21" s="80" t="s">
        <v>21</v>
      </c>
      <c r="F21" s="104">
        <v>41</v>
      </c>
      <c r="G21" s="104">
        <v>56.9</v>
      </c>
      <c r="H21" s="104">
        <v>123.9</v>
      </c>
      <c r="I21" s="104">
        <v>81.400000000000006</v>
      </c>
      <c r="J21" s="104">
        <v>61.5</v>
      </c>
      <c r="K21" s="104">
        <v>120.9</v>
      </c>
      <c r="L21" s="104">
        <v>93.4</v>
      </c>
      <c r="M21" s="104">
        <f>VLOOKUP($A21,[1]municipis!$A$1:$M$312,MATCH(M$1,[1]municipis!$A$1:$M$1,0),FALSE)</f>
        <v>63.900000000000006</v>
      </c>
      <c r="N21" s="104">
        <f>VLOOKUP($A21,[1]municipis!$A$1:$N$312,MATCH(N$1,[1]municipis!$A$1:$N$1,0),FALSE)</f>
        <v>136.10000000000002</v>
      </c>
    </row>
    <row r="22" spans="1:14" x14ac:dyDescent="0.2">
      <c r="A22" s="67">
        <v>8021</v>
      </c>
      <c r="B22" s="78" t="s">
        <v>22</v>
      </c>
      <c r="C22" s="79">
        <v>653</v>
      </c>
      <c r="D22" s="78" t="s">
        <v>555</v>
      </c>
      <c r="E22" s="80" t="s">
        <v>144</v>
      </c>
      <c r="F22" s="104">
        <v>149.69999999999999</v>
      </c>
      <c r="G22" s="104">
        <v>201.6</v>
      </c>
      <c r="H22" s="104">
        <v>212.6</v>
      </c>
      <c r="I22" s="104">
        <v>165.2</v>
      </c>
      <c r="J22" s="104">
        <v>149.1</v>
      </c>
      <c r="K22" s="104">
        <v>217.9</v>
      </c>
      <c r="L22" s="104">
        <v>135.5</v>
      </c>
      <c r="M22" s="104">
        <f>VLOOKUP($A22,[1]municipis!$A$1:$M$312,MATCH(M$1,[1]municipis!$A$1:$M$1,0),FALSE)</f>
        <v>138.10000000000002</v>
      </c>
      <c r="N22" s="104">
        <f>VLOOKUP($A22,[1]municipis!$A$1:$N$312,MATCH(N$1,[1]municipis!$A$1:$N$1,0),FALSE)</f>
        <v>257.39999999999998</v>
      </c>
    </row>
    <row r="23" spans="1:14" x14ac:dyDescent="0.2">
      <c r="A23" s="67">
        <v>8022</v>
      </c>
      <c r="B23" s="78" t="s">
        <v>23</v>
      </c>
      <c r="C23" s="79">
        <v>704</v>
      </c>
      <c r="D23" s="78" t="s">
        <v>556</v>
      </c>
      <c r="E23" s="80" t="s">
        <v>100</v>
      </c>
      <c r="F23" s="104">
        <v>59.7</v>
      </c>
      <c r="G23" s="104">
        <v>60.4</v>
      </c>
      <c r="H23" s="104">
        <v>63.2</v>
      </c>
      <c r="I23" s="104">
        <v>30.2</v>
      </c>
      <c r="J23" s="104">
        <v>18.7</v>
      </c>
      <c r="K23" s="104">
        <v>83</v>
      </c>
      <c r="L23" s="104">
        <v>5.7</v>
      </c>
      <c r="M23" s="104">
        <f>VLOOKUP($A23,[1]municipis!$A$1:$M$312,MATCH(M$1,[1]municipis!$A$1:$M$1,0),FALSE)</f>
        <v>4.8000000000000007</v>
      </c>
      <c r="N23" s="104">
        <f>VLOOKUP($A23,[1]municipis!$A$1:$N$312,MATCH(N$1,[1]municipis!$A$1:$N$1,0),FALSE)</f>
        <v>78.5</v>
      </c>
    </row>
    <row r="24" spans="1:14" x14ac:dyDescent="0.2">
      <c r="A24" s="67">
        <v>8023</v>
      </c>
      <c r="B24" s="78" t="s">
        <v>24</v>
      </c>
      <c r="C24" s="79">
        <v>307</v>
      </c>
      <c r="D24" s="78" t="s">
        <v>554</v>
      </c>
      <c r="E24" s="80" t="s">
        <v>34</v>
      </c>
      <c r="F24" s="104">
        <v>234.1</v>
      </c>
      <c r="G24" s="104">
        <v>257.39999999999998</v>
      </c>
      <c r="H24" s="104">
        <v>299.3</v>
      </c>
      <c r="I24" s="104">
        <v>244.3</v>
      </c>
      <c r="J24" s="104">
        <v>169</v>
      </c>
      <c r="K24" s="104">
        <v>255.5</v>
      </c>
      <c r="L24" s="104">
        <v>196.1</v>
      </c>
      <c r="M24" s="104">
        <f>VLOOKUP($A24,[1]municipis!$A$1:$M$312,MATCH(M$1,[1]municipis!$A$1:$M$1,0),FALSE)</f>
        <v>189.7</v>
      </c>
      <c r="N24" s="104">
        <f>VLOOKUP($A24,[1]municipis!$A$1:$N$312,MATCH(N$1,[1]municipis!$A$1:$N$1,0),FALSE)</f>
        <v>280.40000000000003</v>
      </c>
    </row>
    <row r="25" spans="1:14" x14ac:dyDescent="0.2">
      <c r="A25" s="67">
        <v>8024</v>
      </c>
      <c r="B25" s="78" t="s">
        <v>25</v>
      </c>
      <c r="C25" s="79">
        <v>854</v>
      </c>
      <c r="D25" s="78" t="s">
        <v>556</v>
      </c>
      <c r="E25" s="80" t="s">
        <v>541</v>
      </c>
      <c r="F25" s="104">
        <v>55.7</v>
      </c>
      <c r="G25" s="104">
        <v>39</v>
      </c>
      <c r="H25" s="104">
        <v>101.1</v>
      </c>
      <c r="I25" s="104">
        <v>48.2</v>
      </c>
      <c r="J25" s="104">
        <v>42</v>
      </c>
      <c r="K25" s="104">
        <v>134.30000000000001</v>
      </c>
      <c r="L25" s="104">
        <v>47.6</v>
      </c>
      <c r="M25" s="104">
        <f>VLOOKUP($A25,[1]municipis!$A$1:$M$312,MATCH(M$1,[1]municipis!$A$1:$M$1,0),FALSE)</f>
        <v>24.400000000000002</v>
      </c>
      <c r="N25" s="104">
        <f>VLOOKUP($A25,[1]municipis!$A$1:$N$312,MATCH(N$1,[1]municipis!$A$1:$N$1,0),FALSE)</f>
        <v>149.69999999999996</v>
      </c>
    </row>
    <row r="26" spans="1:14" x14ac:dyDescent="0.2">
      <c r="A26" s="67">
        <v>8025</v>
      </c>
      <c r="B26" s="78" t="s">
        <v>26</v>
      </c>
      <c r="C26" s="79">
        <v>489</v>
      </c>
      <c r="D26" s="78" t="s">
        <v>555</v>
      </c>
      <c r="E26" s="80" t="s">
        <v>163</v>
      </c>
      <c r="F26" s="104">
        <v>157.1</v>
      </c>
      <c r="G26" s="104">
        <v>200.7</v>
      </c>
      <c r="H26" s="104">
        <v>260.10000000000002</v>
      </c>
      <c r="I26" s="104">
        <v>192.6</v>
      </c>
      <c r="J26" s="104">
        <v>197.3</v>
      </c>
      <c r="K26" s="104">
        <v>272.8</v>
      </c>
      <c r="L26" s="104">
        <v>220.1</v>
      </c>
      <c r="M26" s="104">
        <f>VLOOKUP($A26,[1]municipis!$A$1:$M$312,MATCH(M$1,[1]municipis!$A$1:$M$1,0),FALSE)</f>
        <v>190</v>
      </c>
      <c r="N26" s="104">
        <f>VLOOKUP($A26,[1]municipis!$A$1:$N$312,MATCH(N$1,[1]municipis!$A$1:$N$1,0),FALSE)</f>
        <v>308.19999999999993</v>
      </c>
    </row>
    <row r="27" spans="1:14" x14ac:dyDescent="0.2">
      <c r="A27" s="67">
        <v>8026</v>
      </c>
      <c r="B27" s="78" t="s">
        <v>27</v>
      </c>
      <c r="C27" s="79">
        <v>843</v>
      </c>
      <c r="D27" s="78" t="s">
        <v>553</v>
      </c>
      <c r="E27" s="80" t="s">
        <v>130</v>
      </c>
      <c r="F27" s="104">
        <v>67.5</v>
      </c>
      <c r="G27" s="104">
        <v>83.5</v>
      </c>
      <c r="H27" s="104">
        <v>135.69999999999999</v>
      </c>
      <c r="I27" s="104">
        <v>85.7</v>
      </c>
      <c r="J27" s="104">
        <v>56.1</v>
      </c>
      <c r="K27" s="104">
        <v>141.80000000000001</v>
      </c>
      <c r="L27" s="104">
        <v>50.5</v>
      </c>
      <c r="M27" s="104">
        <f>VLOOKUP($A27,[1]municipis!$A$1:$M$312,MATCH(M$1,[1]municipis!$A$1:$M$1,0),FALSE)</f>
        <v>23.400000000000002</v>
      </c>
      <c r="N27" s="104">
        <f>VLOOKUP($A27,[1]municipis!$A$1:$N$312,MATCH(N$1,[1]municipis!$A$1:$N$1,0),FALSE)</f>
        <v>146.70000000000002</v>
      </c>
    </row>
    <row r="28" spans="1:14" x14ac:dyDescent="0.2">
      <c r="A28" s="67">
        <v>8027</v>
      </c>
      <c r="B28" s="78" t="s">
        <v>28</v>
      </c>
      <c r="C28" s="79">
        <v>252</v>
      </c>
      <c r="D28" s="78" t="s">
        <v>557</v>
      </c>
      <c r="E28" s="80" t="s">
        <v>544</v>
      </c>
      <c r="F28" s="104">
        <v>137.69999999999999</v>
      </c>
      <c r="G28" s="104">
        <v>190.3</v>
      </c>
      <c r="H28" s="104">
        <v>260.60000000000002</v>
      </c>
      <c r="I28" s="104">
        <v>205.7</v>
      </c>
      <c r="J28" s="104">
        <v>137.30000000000001</v>
      </c>
      <c r="K28" s="104">
        <v>206.6</v>
      </c>
      <c r="L28" s="104">
        <v>156.80000000000001</v>
      </c>
      <c r="M28" s="104">
        <f>VLOOKUP($A28,[1]municipis!$A$1:$M$312,MATCH(M$1,[1]municipis!$A$1:$M$1,0),FALSE)</f>
        <v>157.30000000000004</v>
      </c>
      <c r="N28" s="104">
        <f>VLOOKUP($A28,[1]municipis!$A$1:$N$312,MATCH(N$1,[1]municipis!$A$1:$N$1,0),FALSE)</f>
        <v>246.89999999999998</v>
      </c>
    </row>
    <row r="29" spans="1:14" x14ac:dyDescent="0.2">
      <c r="A29" s="67">
        <v>8028</v>
      </c>
      <c r="B29" s="78" t="s">
        <v>559</v>
      </c>
      <c r="C29" s="79">
        <v>299</v>
      </c>
      <c r="D29" s="78" t="s">
        <v>555</v>
      </c>
      <c r="E29" s="80" t="s">
        <v>545</v>
      </c>
      <c r="F29" s="104">
        <v>123.2</v>
      </c>
      <c r="G29" s="104">
        <v>157.69999999999999</v>
      </c>
      <c r="H29" s="104">
        <v>218.2</v>
      </c>
      <c r="I29" s="104">
        <v>160.6</v>
      </c>
      <c r="J29" s="104">
        <v>133.1</v>
      </c>
      <c r="K29" s="104">
        <v>190.1</v>
      </c>
      <c r="L29" s="104">
        <v>132.6</v>
      </c>
      <c r="M29" s="104">
        <f>VLOOKUP($A29,[1]municipis!$A$1:$M$312,MATCH(M$1,[1]municipis!$A$1:$M$1,0),FALSE)</f>
        <v>126.09999999999994</v>
      </c>
      <c r="N29" s="104">
        <f>VLOOKUP($A29,[1]municipis!$A$1:$N$312,MATCH(N$1,[1]municipis!$A$1:$N$1,0),FALSE)</f>
        <v>222.20000000000005</v>
      </c>
    </row>
    <row r="30" spans="1:14" x14ac:dyDescent="0.2">
      <c r="A30" s="67">
        <v>8029</v>
      </c>
      <c r="B30" s="78" t="s">
        <v>30</v>
      </c>
      <c r="C30" s="79">
        <v>104</v>
      </c>
      <c r="D30" s="78" t="s">
        <v>552</v>
      </c>
      <c r="E30" s="80" t="s">
        <v>218</v>
      </c>
      <c r="F30" s="104">
        <v>243.4</v>
      </c>
      <c r="G30" s="104">
        <v>268.60000000000002</v>
      </c>
      <c r="H30" s="104">
        <v>330</v>
      </c>
      <c r="I30" s="104">
        <v>302.8</v>
      </c>
      <c r="J30" s="104">
        <v>279.10000000000002</v>
      </c>
      <c r="K30" s="104">
        <v>331.6</v>
      </c>
      <c r="L30" s="104">
        <v>269.8</v>
      </c>
      <c r="M30" s="104">
        <f>VLOOKUP($A30,[1]municipis!$A$1:$M$312,MATCH(M$1,[1]municipis!$A$1:$M$1,0),FALSE)</f>
        <v>239.1</v>
      </c>
      <c r="N30" s="104">
        <f>VLOOKUP($A30,[1]municipis!$A$1:$N$312,MATCH(N$1,[1]municipis!$A$1:$N$1,0),FALSE)</f>
        <v>301.09999999999985</v>
      </c>
    </row>
    <row r="31" spans="1:14" x14ac:dyDescent="0.2">
      <c r="A31" s="67">
        <v>8030</v>
      </c>
      <c r="B31" s="78" t="s">
        <v>31</v>
      </c>
      <c r="C31" s="79">
        <v>147</v>
      </c>
      <c r="D31" s="78" t="s">
        <v>552</v>
      </c>
      <c r="E31" s="80" t="s">
        <v>31</v>
      </c>
      <c r="F31" s="104">
        <v>245.3</v>
      </c>
      <c r="G31" s="104">
        <v>278.3</v>
      </c>
      <c r="H31" s="104">
        <v>313.3</v>
      </c>
      <c r="I31" s="104">
        <v>299.10000000000002</v>
      </c>
      <c r="J31" s="104">
        <v>242.2</v>
      </c>
      <c r="K31" s="104">
        <v>285.10000000000002</v>
      </c>
      <c r="L31" s="104">
        <v>233.9</v>
      </c>
      <c r="M31" s="104">
        <f>VLOOKUP($A31,[1]municipis!$A$1:$M$312,MATCH(M$1,[1]municipis!$A$1:$M$1,0),FALSE)</f>
        <v>206.39999999999989</v>
      </c>
      <c r="N31" s="104">
        <f>VLOOKUP($A31,[1]municipis!$A$1:$N$312,MATCH(N$1,[1]municipis!$A$1:$N$1,0),FALSE)</f>
        <v>301.09999999999985</v>
      </c>
    </row>
    <row r="32" spans="1:14" x14ac:dyDescent="0.2">
      <c r="A32" s="67">
        <v>8031</v>
      </c>
      <c r="B32" s="78" t="s">
        <v>32</v>
      </c>
      <c r="C32" s="79">
        <v>680</v>
      </c>
      <c r="D32" s="78" t="s">
        <v>555</v>
      </c>
      <c r="E32" s="80" t="s">
        <v>144</v>
      </c>
      <c r="F32" s="104">
        <v>149.69999999999999</v>
      </c>
      <c r="G32" s="104">
        <v>201.6</v>
      </c>
      <c r="H32" s="104">
        <v>212.6</v>
      </c>
      <c r="I32" s="104">
        <v>165.2</v>
      </c>
      <c r="J32" s="104">
        <v>149.1</v>
      </c>
      <c r="K32" s="104">
        <v>217.9</v>
      </c>
      <c r="L32" s="104">
        <v>135.5</v>
      </c>
      <c r="M32" s="104">
        <f>VLOOKUP($A32,[1]municipis!$A$1:$M$312,MATCH(M$1,[1]municipis!$A$1:$M$1,0),FALSE)</f>
        <v>138.10000000000002</v>
      </c>
      <c r="N32" s="104">
        <f>VLOOKUP($A32,[1]municipis!$A$1:$N$312,MATCH(N$1,[1]municipis!$A$1:$N$1,0),FALSE)</f>
        <v>257.39999999999998</v>
      </c>
    </row>
    <row r="33" spans="1:14" x14ac:dyDescent="0.2">
      <c r="A33" s="67">
        <v>8032</v>
      </c>
      <c r="B33" s="78" t="s">
        <v>33</v>
      </c>
      <c r="C33" s="79">
        <v>33</v>
      </c>
      <c r="D33" s="78" t="s">
        <v>552</v>
      </c>
      <c r="E33" s="80" t="s">
        <v>218</v>
      </c>
      <c r="F33" s="104">
        <v>243.4</v>
      </c>
      <c r="G33" s="104">
        <v>268.60000000000002</v>
      </c>
      <c r="H33" s="104">
        <v>330</v>
      </c>
      <c r="I33" s="104">
        <v>302.8</v>
      </c>
      <c r="J33" s="104">
        <v>279.10000000000002</v>
      </c>
      <c r="K33" s="104">
        <v>331.6</v>
      </c>
      <c r="L33" s="104">
        <v>269.8</v>
      </c>
      <c r="M33" s="104">
        <f>VLOOKUP($A33,[1]municipis!$A$1:$M$312,MATCH(M$1,[1]municipis!$A$1:$M$1,0),FALSE)</f>
        <v>239.1</v>
      </c>
      <c r="N33" s="104">
        <f>VLOOKUP($A33,[1]municipis!$A$1:$N$312,MATCH(N$1,[1]municipis!$A$1:$N$1,0),FALSE)</f>
        <v>301.09999999999985</v>
      </c>
    </row>
    <row r="34" spans="1:14" x14ac:dyDescent="0.2">
      <c r="A34" s="67">
        <v>8033</v>
      </c>
      <c r="B34" s="78" t="s">
        <v>34</v>
      </c>
      <c r="C34" s="79">
        <v>203</v>
      </c>
      <c r="D34" s="78" t="s">
        <v>554</v>
      </c>
      <c r="E34" s="80" t="s">
        <v>34</v>
      </c>
      <c r="F34" s="104">
        <v>234.1</v>
      </c>
      <c r="G34" s="104">
        <v>257.39999999999998</v>
      </c>
      <c r="H34" s="104">
        <v>299.3</v>
      </c>
      <c r="I34" s="104">
        <v>244.3</v>
      </c>
      <c r="J34" s="104">
        <v>169</v>
      </c>
      <c r="K34" s="104">
        <v>255.5</v>
      </c>
      <c r="L34" s="104">
        <v>196.1</v>
      </c>
      <c r="M34" s="104">
        <f>VLOOKUP($A34,[1]municipis!$A$1:$M$312,MATCH(M$1,[1]municipis!$A$1:$M$1,0),FALSE)</f>
        <v>189.7</v>
      </c>
      <c r="N34" s="104">
        <f>VLOOKUP($A34,[1]municipis!$A$1:$N$312,MATCH(N$1,[1]municipis!$A$1:$N$1,0),FALSE)</f>
        <v>280.40000000000003</v>
      </c>
    </row>
    <row r="35" spans="1:14" x14ac:dyDescent="0.2">
      <c r="A35" s="67">
        <v>8034</v>
      </c>
      <c r="B35" s="78" t="s">
        <v>35</v>
      </c>
      <c r="C35" s="79">
        <v>552</v>
      </c>
      <c r="D35" s="78" t="s">
        <v>551</v>
      </c>
      <c r="E35" s="80" t="s">
        <v>11</v>
      </c>
      <c r="F35" s="104">
        <v>183.4</v>
      </c>
      <c r="G35" s="104">
        <v>215.3</v>
      </c>
      <c r="H35" s="104">
        <v>278.3</v>
      </c>
      <c r="I35" s="104">
        <v>181.7</v>
      </c>
      <c r="J35" s="104">
        <v>192.9</v>
      </c>
      <c r="K35" s="104">
        <v>272.89999999999998</v>
      </c>
      <c r="L35" s="104">
        <v>160.69999999999999</v>
      </c>
      <c r="M35" s="104">
        <f>VLOOKUP($A35,[1]municipis!$A$1:$M$312,MATCH(M$1,[1]municipis!$A$1:$M$1,0),FALSE)</f>
        <v>140.09999999999997</v>
      </c>
      <c r="N35" s="104">
        <f>VLOOKUP($A35,[1]municipis!$A$1:$N$312,MATCH(N$1,[1]municipis!$A$1:$N$1,0),FALSE)</f>
        <v>305.80000000000007</v>
      </c>
    </row>
    <row r="36" spans="1:14" x14ac:dyDescent="0.2">
      <c r="A36" s="67">
        <v>8035</v>
      </c>
      <c r="B36" s="78" t="s">
        <v>36</v>
      </c>
      <c r="C36" s="79">
        <v>5</v>
      </c>
      <c r="D36" s="78" t="s">
        <v>552</v>
      </c>
      <c r="E36" s="80" t="s">
        <v>111</v>
      </c>
      <c r="F36" s="104">
        <v>136.80000000000001</v>
      </c>
      <c r="G36" s="104">
        <v>193.8</v>
      </c>
      <c r="H36" s="104">
        <v>269.2</v>
      </c>
      <c r="I36" s="104">
        <v>224.2</v>
      </c>
      <c r="J36" s="104">
        <v>178</v>
      </c>
      <c r="K36" s="104">
        <v>227</v>
      </c>
      <c r="L36" s="104">
        <v>195.1</v>
      </c>
      <c r="M36" s="104">
        <f>VLOOKUP($A36,[1]municipis!$A$1:$M$312,MATCH(M$1,[1]municipis!$A$1:$M$1,0),FALSE)</f>
        <v>164.4</v>
      </c>
      <c r="N36" s="104">
        <f>VLOOKUP($A36,[1]municipis!$A$1:$N$312,MATCH(N$1,[1]municipis!$A$1:$N$1,0),FALSE)</f>
        <v>250.6999999999999</v>
      </c>
    </row>
    <row r="37" spans="1:14" x14ac:dyDescent="0.2">
      <c r="A37" s="67">
        <v>8036</v>
      </c>
      <c r="B37" s="78" t="s">
        <v>37</v>
      </c>
      <c r="C37" s="79">
        <v>688</v>
      </c>
      <c r="D37" s="78" t="s">
        <v>555</v>
      </c>
      <c r="E37" s="80" t="s">
        <v>144</v>
      </c>
      <c r="F37" s="104">
        <v>149.69999999999999</v>
      </c>
      <c r="G37" s="104">
        <v>201.6</v>
      </c>
      <c r="H37" s="104">
        <v>212.6</v>
      </c>
      <c r="I37" s="104">
        <v>165.2</v>
      </c>
      <c r="J37" s="104">
        <v>149.1</v>
      </c>
      <c r="K37" s="104">
        <v>217.9</v>
      </c>
      <c r="L37" s="104">
        <v>135.5</v>
      </c>
      <c r="M37" s="104">
        <f>VLOOKUP($A37,[1]municipis!$A$1:$M$312,MATCH(M$1,[1]municipis!$A$1:$M$1,0),FALSE)</f>
        <v>138.10000000000002</v>
      </c>
      <c r="N37" s="104">
        <f>VLOOKUP($A37,[1]municipis!$A$1:$N$312,MATCH(N$1,[1]municipis!$A$1:$N$1,0),FALSE)</f>
        <v>257.39999999999998</v>
      </c>
    </row>
    <row r="38" spans="1:14" x14ac:dyDescent="0.2">
      <c r="A38" s="67">
        <v>8037</v>
      </c>
      <c r="B38" s="78" t="s">
        <v>38</v>
      </c>
      <c r="C38" s="79">
        <v>489</v>
      </c>
      <c r="D38" s="78" t="s">
        <v>553</v>
      </c>
      <c r="E38" s="80" t="s">
        <v>101</v>
      </c>
      <c r="F38" s="104">
        <v>90.5</v>
      </c>
      <c r="G38" s="104">
        <v>92.8</v>
      </c>
      <c r="H38" s="104">
        <v>141.19999999999999</v>
      </c>
      <c r="I38" s="104">
        <v>113.5</v>
      </c>
      <c r="J38" s="104">
        <v>89</v>
      </c>
      <c r="K38" s="104">
        <v>157.80000000000001</v>
      </c>
      <c r="L38" s="104">
        <v>50.5</v>
      </c>
      <c r="M38" s="104">
        <f>VLOOKUP($A38,[1]municipis!$A$1:$M$312,MATCH(M$1,[1]municipis!$A$1:$M$1,0),FALSE)</f>
        <v>36.9</v>
      </c>
      <c r="N38" s="104">
        <f>VLOOKUP($A38,[1]municipis!$A$1:$N$312,MATCH(N$1,[1]municipis!$A$1:$N$1,0),FALSE)</f>
        <v>159.49999999999997</v>
      </c>
    </row>
    <row r="39" spans="1:14" x14ac:dyDescent="0.2">
      <c r="A39" s="67">
        <v>8038</v>
      </c>
      <c r="B39" s="78" t="s">
        <v>39</v>
      </c>
      <c r="C39" s="79">
        <v>260</v>
      </c>
      <c r="D39" s="78" t="s">
        <v>551</v>
      </c>
      <c r="E39" s="80" t="s">
        <v>11</v>
      </c>
      <c r="F39" s="104">
        <v>183.4</v>
      </c>
      <c r="G39" s="104">
        <v>215.3</v>
      </c>
      <c r="H39" s="104">
        <v>278.3</v>
      </c>
      <c r="I39" s="104">
        <v>181.7</v>
      </c>
      <c r="J39" s="104">
        <v>192.9</v>
      </c>
      <c r="K39" s="104">
        <v>272.89999999999998</v>
      </c>
      <c r="L39" s="104">
        <v>160.69999999999999</v>
      </c>
      <c r="M39" s="104">
        <f>VLOOKUP($A39,[1]municipis!$A$1:$M$312,MATCH(M$1,[1]municipis!$A$1:$M$1,0),FALSE)</f>
        <v>140.09999999999997</v>
      </c>
      <c r="N39" s="104">
        <f>VLOOKUP($A39,[1]municipis!$A$1:$N$312,MATCH(N$1,[1]municipis!$A$1:$N$1,0),FALSE)</f>
        <v>305.80000000000007</v>
      </c>
    </row>
    <row r="40" spans="1:14" x14ac:dyDescent="0.2">
      <c r="A40" s="67">
        <v>8039</v>
      </c>
      <c r="B40" s="78" t="s">
        <v>40</v>
      </c>
      <c r="C40" s="79">
        <v>321</v>
      </c>
      <c r="D40" s="78" t="s">
        <v>554</v>
      </c>
      <c r="E40" s="80" t="s">
        <v>309</v>
      </c>
      <c r="F40" s="104">
        <v>134.1</v>
      </c>
      <c r="G40" s="104">
        <v>178.5</v>
      </c>
      <c r="H40" s="104">
        <v>226.2</v>
      </c>
      <c r="I40" s="104">
        <v>185.7</v>
      </c>
      <c r="J40" s="104">
        <v>116</v>
      </c>
      <c r="K40" s="104">
        <v>197.7</v>
      </c>
      <c r="L40" s="104">
        <v>133.19999999999999</v>
      </c>
      <c r="M40" s="104">
        <f>VLOOKUP($A40,[1]municipis!$A$1:$M$312,MATCH(M$1,[1]municipis!$A$1:$M$1,0),FALSE)</f>
        <v>96.2</v>
      </c>
      <c r="N40" s="104">
        <f>VLOOKUP($A40,[1]municipis!$A$1:$N$312,MATCH(N$1,[1]municipis!$A$1:$N$1,0),FALSE)</f>
        <v>213.19999999999993</v>
      </c>
    </row>
    <row r="41" spans="1:14" x14ac:dyDescent="0.2">
      <c r="A41" s="67">
        <v>8040</v>
      </c>
      <c r="B41" s="78" t="s">
        <v>41</v>
      </c>
      <c r="C41" s="79">
        <v>15</v>
      </c>
      <c r="D41" s="78" t="s">
        <v>552</v>
      </c>
      <c r="E41" s="80" t="s">
        <v>218</v>
      </c>
      <c r="F41" s="104">
        <v>243.4</v>
      </c>
      <c r="G41" s="104">
        <v>268.60000000000002</v>
      </c>
      <c r="H41" s="104">
        <v>330</v>
      </c>
      <c r="I41" s="104">
        <v>302.8</v>
      </c>
      <c r="J41" s="104">
        <v>279.10000000000002</v>
      </c>
      <c r="K41" s="104">
        <v>331.6</v>
      </c>
      <c r="L41" s="104">
        <v>269.8</v>
      </c>
      <c r="M41" s="104">
        <f>VLOOKUP($A41,[1]municipis!$A$1:$M$312,MATCH(M$1,[1]municipis!$A$1:$M$1,0),FALSE)</f>
        <v>239.1</v>
      </c>
      <c r="N41" s="104">
        <f>VLOOKUP($A41,[1]municipis!$A$1:$N$312,MATCH(N$1,[1]municipis!$A$1:$N$1,0),FALSE)</f>
        <v>301.09999999999985</v>
      </c>
    </row>
    <row r="42" spans="1:14" x14ac:dyDescent="0.2">
      <c r="A42" s="67">
        <v>8041</v>
      </c>
      <c r="B42" s="78" t="s">
        <v>42</v>
      </c>
      <c r="C42" s="79">
        <v>175</v>
      </c>
      <c r="D42" s="78" t="s">
        <v>554</v>
      </c>
      <c r="E42" s="80" t="s">
        <v>309</v>
      </c>
      <c r="F42" s="104">
        <v>134.1</v>
      </c>
      <c r="G42" s="104">
        <v>178.5</v>
      </c>
      <c r="H42" s="104">
        <v>226.2</v>
      </c>
      <c r="I42" s="104">
        <v>185.7</v>
      </c>
      <c r="J42" s="104">
        <v>116</v>
      </c>
      <c r="K42" s="104">
        <v>197.7</v>
      </c>
      <c r="L42" s="104">
        <v>133.19999999999999</v>
      </c>
      <c r="M42" s="104">
        <f>VLOOKUP($A42,[1]municipis!$A$1:$M$312,MATCH(M$1,[1]municipis!$A$1:$M$1,0),FALSE)</f>
        <v>96.2</v>
      </c>
      <c r="N42" s="104">
        <f>VLOOKUP($A42,[1]municipis!$A$1:$N$312,MATCH(N$1,[1]municipis!$A$1:$N$1,0),FALSE)</f>
        <v>213.19999999999993</v>
      </c>
    </row>
    <row r="43" spans="1:14" x14ac:dyDescent="0.2">
      <c r="A43" s="67">
        <v>8042</v>
      </c>
      <c r="B43" s="78" t="s">
        <v>43</v>
      </c>
      <c r="C43" s="79">
        <v>346</v>
      </c>
      <c r="D43" s="78" t="s">
        <v>554</v>
      </c>
      <c r="E43" s="80" t="s">
        <v>309</v>
      </c>
      <c r="F43" s="104">
        <v>134.1</v>
      </c>
      <c r="G43" s="104">
        <v>178.5</v>
      </c>
      <c r="H43" s="104">
        <v>226.2</v>
      </c>
      <c r="I43" s="104">
        <v>185.7</v>
      </c>
      <c r="J43" s="104">
        <v>116</v>
      </c>
      <c r="K43" s="104">
        <v>197.7</v>
      </c>
      <c r="L43" s="104">
        <v>133.19999999999999</v>
      </c>
      <c r="M43" s="104">
        <f>VLOOKUP($A43,[1]municipis!$A$1:$M$312,MATCH(M$1,[1]municipis!$A$1:$M$1,0),FALSE)</f>
        <v>96.2</v>
      </c>
      <c r="N43" s="104">
        <f>VLOOKUP($A43,[1]municipis!$A$1:$N$312,MATCH(N$1,[1]municipis!$A$1:$N$1,0),FALSE)</f>
        <v>213.19999999999993</v>
      </c>
    </row>
    <row r="44" spans="1:14" x14ac:dyDescent="0.2">
      <c r="A44" s="67">
        <v>8043</v>
      </c>
      <c r="B44" s="78" t="s">
        <v>44</v>
      </c>
      <c r="C44" s="79">
        <v>142</v>
      </c>
      <c r="D44" s="78" t="s">
        <v>560</v>
      </c>
      <c r="E44" s="80" t="s">
        <v>546</v>
      </c>
      <c r="F44" s="104">
        <v>191.1</v>
      </c>
      <c r="G44" s="104">
        <v>239.1</v>
      </c>
      <c r="H44" s="104">
        <v>334.1</v>
      </c>
      <c r="I44" s="104">
        <v>257.10000000000002</v>
      </c>
      <c r="J44" s="104">
        <v>254.3</v>
      </c>
      <c r="K44" s="104">
        <v>309.5</v>
      </c>
      <c r="L44" s="104">
        <v>251.5</v>
      </c>
      <c r="M44" s="104">
        <f>VLOOKUP($A44,[1]municipis!$A$1:$M$312,MATCH(M$1,[1]municipis!$A$1:$M$1,0),FALSE)</f>
        <v>212.59999999999991</v>
      </c>
      <c r="N44" s="104">
        <f>VLOOKUP($A44,[1]municipis!$A$1:$N$312,MATCH(N$1,[1]municipis!$A$1:$N$1,0),FALSE)</f>
        <v>296.3</v>
      </c>
    </row>
    <row r="45" spans="1:14" x14ac:dyDescent="0.2">
      <c r="A45" s="67">
        <v>8044</v>
      </c>
      <c r="B45" s="78" t="s">
        <v>45</v>
      </c>
      <c r="C45" s="79">
        <v>317</v>
      </c>
      <c r="D45" s="78" t="s">
        <v>555</v>
      </c>
      <c r="E45" s="80" t="s">
        <v>545</v>
      </c>
      <c r="F45" s="104">
        <v>123.2</v>
      </c>
      <c r="G45" s="104">
        <v>157.69999999999999</v>
      </c>
      <c r="H45" s="104">
        <v>218.2</v>
      </c>
      <c r="I45" s="104">
        <v>160.6</v>
      </c>
      <c r="J45" s="104">
        <v>133.1</v>
      </c>
      <c r="K45" s="104">
        <v>190.1</v>
      </c>
      <c r="L45" s="104">
        <v>132.6</v>
      </c>
      <c r="M45" s="104">
        <f>VLOOKUP($A45,[1]municipis!$A$1:$M$312,MATCH(M$1,[1]municipis!$A$1:$M$1,0),FALSE)</f>
        <v>126.09999999999994</v>
      </c>
      <c r="N45" s="104">
        <f>VLOOKUP($A45,[1]municipis!$A$1:$N$312,MATCH(N$1,[1]municipis!$A$1:$N$1,0),FALSE)</f>
        <v>222.20000000000005</v>
      </c>
    </row>
    <row r="46" spans="1:14" x14ac:dyDescent="0.2">
      <c r="A46" s="67">
        <v>8045</v>
      </c>
      <c r="B46" s="78" t="s">
        <v>46</v>
      </c>
      <c r="C46" s="79">
        <v>1279</v>
      </c>
      <c r="D46" s="78" t="s">
        <v>556</v>
      </c>
      <c r="E46" s="80" t="s">
        <v>94</v>
      </c>
      <c r="F46" s="104">
        <v>7.6</v>
      </c>
      <c r="G46" s="104">
        <v>5.0999999999999996</v>
      </c>
      <c r="H46" s="104">
        <v>5.9</v>
      </c>
      <c r="I46" s="104">
        <v>1.8</v>
      </c>
      <c r="J46" s="104">
        <v>7</v>
      </c>
      <c r="K46" s="104">
        <v>39.4</v>
      </c>
      <c r="L46" s="104">
        <v>0.79999999999999716</v>
      </c>
      <c r="M46" s="104">
        <f>VLOOKUP($A46,[1]municipis!$A$1:$M$312,MATCH(M$1,[1]municipis!$A$1:$M$1,0),FALSE)</f>
        <v>0.69999999999999929</v>
      </c>
      <c r="N46" s="104">
        <f>VLOOKUP($A46,[1]municipis!$A$1:$N$312,MATCH(N$1,[1]municipis!$A$1:$N$1,0),FALSE)</f>
        <v>78.5</v>
      </c>
    </row>
    <row r="47" spans="1:14" x14ac:dyDescent="0.2">
      <c r="A47" s="67">
        <v>8046</v>
      </c>
      <c r="B47" s="78" t="s">
        <v>47</v>
      </c>
      <c r="C47" s="79">
        <v>193</v>
      </c>
      <c r="D47" s="78" t="s">
        <v>554</v>
      </c>
      <c r="E47" s="80" t="s">
        <v>309</v>
      </c>
      <c r="F47" s="104">
        <v>134.1</v>
      </c>
      <c r="G47" s="104">
        <v>178.5</v>
      </c>
      <c r="H47" s="104">
        <v>226.2</v>
      </c>
      <c r="I47" s="104">
        <v>185.7</v>
      </c>
      <c r="J47" s="104">
        <v>116</v>
      </c>
      <c r="K47" s="104">
        <v>197.7</v>
      </c>
      <c r="L47" s="104">
        <v>133.19999999999999</v>
      </c>
      <c r="M47" s="104">
        <f>VLOOKUP($A47,[1]municipis!$A$1:$M$312,MATCH(M$1,[1]municipis!$A$1:$M$1,0),FALSE)</f>
        <v>96.2</v>
      </c>
      <c r="N47" s="104">
        <f>VLOOKUP($A47,[1]municipis!$A$1:$N$312,MATCH(N$1,[1]municipis!$A$1:$N$1,0),FALSE)</f>
        <v>213.19999999999993</v>
      </c>
    </row>
    <row r="48" spans="1:14" x14ac:dyDescent="0.2">
      <c r="A48" s="67">
        <v>8047</v>
      </c>
      <c r="B48" s="78" t="s">
        <v>48</v>
      </c>
      <c r="C48" s="79">
        <v>507</v>
      </c>
      <c r="D48" s="78" t="s">
        <v>551</v>
      </c>
      <c r="E48" s="80" t="s">
        <v>540</v>
      </c>
      <c r="F48" s="104">
        <v>107.3</v>
      </c>
      <c r="G48" s="104">
        <v>139.9</v>
      </c>
      <c r="H48" s="104">
        <v>227.9</v>
      </c>
      <c r="I48" s="104">
        <v>160.69999999999999</v>
      </c>
      <c r="J48" s="104">
        <v>147.1</v>
      </c>
      <c r="K48" s="104">
        <v>246</v>
      </c>
      <c r="L48" s="104">
        <v>146.5</v>
      </c>
      <c r="M48" s="104">
        <f>VLOOKUP($A48,[1]municipis!$A$1:$M$312,MATCH(M$1,[1]municipis!$A$1:$M$1,0),FALSE)</f>
        <v>121.80000000000004</v>
      </c>
      <c r="N48" s="104">
        <f>VLOOKUP($A48,[1]municipis!$A$1:$N$312,MATCH(N$1,[1]municipis!$A$1:$N$1,0),FALSE)</f>
        <v>263.30000000000013</v>
      </c>
    </row>
    <row r="49" spans="1:14" x14ac:dyDescent="0.2">
      <c r="A49" s="67">
        <v>8048</v>
      </c>
      <c r="B49" s="78" t="s">
        <v>49</v>
      </c>
      <c r="C49" s="79">
        <v>351</v>
      </c>
      <c r="D49" s="78" t="s">
        <v>555</v>
      </c>
      <c r="E49" s="80" t="s">
        <v>545</v>
      </c>
      <c r="F49" s="104">
        <v>123.2</v>
      </c>
      <c r="G49" s="104">
        <v>157.69999999999999</v>
      </c>
      <c r="H49" s="104">
        <v>218.2</v>
      </c>
      <c r="I49" s="104">
        <v>160.6</v>
      </c>
      <c r="J49" s="104">
        <v>133.1</v>
      </c>
      <c r="K49" s="104">
        <v>190.1</v>
      </c>
      <c r="L49" s="104">
        <v>132.6</v>
      </c>
      <c r="M49" s="104">
        <f>VLOOKUP($A49,[1]municipis!$A$1:$M$312,MATCH(M$1,[1]municipis!$A$1:$M$1,0),FALSE)</f>
        <v>126.09999999999994</v>
      </c>
      <c r="N49" s="104">
        <f>VLOOKUP($A49,[1]municipis!$A$1:$N$312,MATCH(N$1,[1]municipis!$A$1:$N$1,0),FALSE)</f>
        <v>222.20000000000005</v>
      </c>
    </row>
    <row r="50" spans="1:14" x14ac:dyDescent="0.2">
      <c r="A50" s="67">
        <v>8049</v>
      </c>
      <c r="B50" s="78" t="s">
        <v>50</v>
      </c>
      <c r="C50" s="79">
        <v>611</v>
      </c>
      <c r="D50" s="78" t="s">
        <v>556</v>
      </c>
      <c r="E50" s="80" t="s">
        <v>100</v>
      </c>
      <c r="F50" s="104">
        <v>59.7</v>
      </c>
      <c r="G50" s="104">
        <v>60.4</v>
      </c>
      <c r="H50" s="104">
        <v>63.2</v>
      </c>
      <c r="I50" s="104">
        <v>30.2</v>
      </c>
      <c r="J50" s="104">
        <v>18.7</v>
      </c>
      <c r="K50" s="104">
        <v>83</v>
      </c>
      <c r="L50" s="104">
        <v>5.7</v>
      </c>
      <c r="M50" s="104">
        <f>VLOOKUP($A50,[1]municipis!$A$1:$M$312,MATCH(M$1,[1]municipis!$A$1:$M$1,0),FALSE)</f>
        <v>4.8000000000000007</v>
      </c>
      <c r="N50" s="104">
        <f>VLOOKUP($A50,[1]municipis!$A$1:$N$312,MATCH(N$1,[1]municipis!$A$1:$N$1,0),FALSE)</f>
        <v>78.5</v>
      </c>
    </row>
    <row r="51" spans="1:14" x14ac:dyDescent="0.2">
      <c r="A51" s="67">
        <v>8050</v>
      </c>
      <c r="B51" s="78" t="s">
        <v>51</v>
      </c>
      <c r="C51" s="79">
        <v>920</v>
      </c>
      <c r="D51" s="78" t="s">
        <v>556</v>
      </c>
      <c r="E51" s="80" t="s">
        <v>541</v>
      </c>
      <c r="F51" s="104">
        <v>55.7</v>
      </c>
      <c r="G51" s="104">
        <v>39</v>
      </c>
      <c r="H51" s="104">
        <v>101.1</v>
      </c>
      <c r="I51" s="104">
        <v>48.2</v>
      </c>
      <c r="J51" s="104">
        <v>42</v>
      </c>
      <c r="K51" s="104">
        <v>134.30000000000001</v>
      </c>
      <c r="L51" s="104">
        <v>47.6</v>
      </c>
      <c r="M51" s="104">
        <f>VLOOKUP($A51,[1]municipis!$A$1:$M$312,MATCH(M$1,[1]municipis!$A$1:$M$1,0),FALSE)</f>
        <v>24.400000000000002</v>
      </c>
      <c r="N51" s="104">
        <f>VLOOKUP($A51,[1]municipis!$A$1:$N$312,MATCH(N$1,[1]municipis!$A$1:$N$1,0),FALSE)</f>
        <v>149.69999999999996</v>
      </c>
    </row>
    <row r="52" spans="1:14" x14ac:dyDescent="0.2">
      <c r="A52" s="67">
        <v>8051</v>
      </c>
      <c r="B52" s="78" t="s">
        <v>52</v>
      </c>
      <c r="C52" s="79">
        <v>331</v>
      </c>
      <c r="D52" s="78" t="s">
        <v>561</v>
      </c>
      <c r="E52" s="80" t="s">
        <v>265</v>
      </c>
      <c r="F52" s="104">
        <v>189.9</v>
      </c>
      <c r="G52" s="104">
        <v>249.9</v>
      </c>
      <c r="H52" s="104">
        <v>309</v>
      </c>
      <c r="I52" s="104">
        <v>263</v>
      </c>
      <c r="J52" s="104">
        <v>198.2</v>
      </c>
      <c r="K52" s="104">
        <v>285.3</v>
      </c>
      <c r="L52" s="104">
        <v>216.4</v>
      </c>
      <c r="M52" s="104">
        <f>VLOOKUP($A52,[1]municipis!$A$1:$M$312,MATCH(M$1,[1]municipis!$A$1:$M$1,0),FALSE)</f>
        <v>150.6</v>
      </c>
      <c r="N52" s="104">
        <f>VLOOKUP($A52,[1]municipis!$A$1:$N$312,MATCH(N$1,[1]municipis!$A$1:$N$1,0),FALSE)</f>
        <v>296.59999999999991</v>
      </c>
    </row>
    <row r="53" spans="1:14" x14ac:dyDescent="0.2">
      <c r="A53" s="67">
        <v>8052</v>
      </c>
      <c r="B53" s="78" t="s">
        <v>53</v>
      </c>
      <c r="C53" s="79">
        <v>1395</v>
      </c>
      <c r="D53" s="78" t="s">
        <v>556</v>
      </c>
      <c r="E53" s="80" t="s">
        <v>100</v>
      </c>
      <c r="F53" s="104">
        <v>59.7</v>
      </c>
      <c r="G53" s="104">
        <v>60.4</v>
      </c>
      <c r="H53" s="104">
        <v>63.2</v>
      </c>
      <c r="I53" s="104">
        <v>30.2</v>
      </c>
      <c r="J53" s="104">
        <v>18.7</v>
      </c>
      <c r="K53" s="104">
        <v>83</v>
      </c>
      <c r="L53" s="104">
        <v>5.7</v>
      </c>
      <c r="M53" s="104">
        <f>VLOOKUP($A53,[1]municipis!$A$1:$M$312,MATCH(M$1,[1]municipis!$A$1:$M$1,0),FALSE)</f>
        <v>4.8000000000000007</v>
      </c>
      <c r="N53" s="104">
        <f>VLOOKUP($A53,[1]municipis!$A$1:$N$312,MATCH(N$1,[1]municipis!$A$1:$N$1,0),FALSE)</f>
        <v>78.5</v>
      </c>
    </row>
    <row r="54" spans="1:14" x14ac:dyDescent="0.2">
      <c r="A54" s="67">
        <v>8053</v>
      </c>
      <c r="B54" s="78" t="s">
        <v>54</v>
      </c>
      <c r="C54" s="79">
        <v>178</v>
      </c>
      <c r="D54" s="78" t="s">
        <v>551</v>
      </c>
      <c r="E54" s="80" t="s">
        <v>547</v>
      </c>
      <c r="F54" s="104">
        <v>179.95</v>
      </c>
      <c r="G54" s="104">
        <v>234.6</v>
      </c>
      <c r="H54" s="104">
        <v>291.89999999999998</v>
      </c>
      <c r="I54" s="104">
        <v>220.1</v>
      </c>
      <c r="J54" s="104">
        <v>216.7</v>
      </c>
      <c r="K54" s="104">
        <v>305.39999999999998</v>
      </c>
      <c r="L54" s="104">
        <v>211.1</v>
      </c>
      <c r="M54" s="104">
        <f>VLOOKUP($A54,[1]municipis!$A$1:$M$312,MATCH(M$1,[1]municipis!$A$1:$M$1,0),FALSE)</f>
        <v>209</v>
      </c>
      <c r="N54" s="104">
        <f>VLOOKUP($A54,[1]municipis!$A$1:$N$312,MATCH(N$1,[1]municipis!$A$1:$N$1,0),FALSE)</f>
        <v>332.6</v>
      </c>
    </row>
    <row r="55" spans="1:14" x14ac:dyDescent="0.2">
      <c r="A55" s="67">
        <v>8054</v>
      </c>
      <c r="B55" s="78" t="s">
        <v>55</v>
      </c>
      <c r="C55" s="79">
        <v>132</v>
      </c>
      <c r="D55" s="78" t="s">
        <v>561</v>
      </c>
      <c r="E55" s="80" t="s">
        <v>55</v>
      </c>
      <c r="F55" s="104">
        <v>189.90000000000003</v>
      </c>
      <c r="G55" s="104">
        <v>321.7</v>
      </c>
      <c r="H55" s="104">
        <v>372.30000000000007</v>
      </c>
      <c r="I55" s="104">
        <v>318.39999999999998</v>
      </c>
      <c r="J55" s="104">
        <v>293.30000000000013</v>
      </c>
      <c r="K55" s="104">
        <v>354.69999999999993</v>
      </c>
      <c r="L55" s="104">
        <v>268.00000000000006</v>
      </c>
      <c r="M55" s="104">
        <v>252.4</v>
      </c>
      <c r="N55" s="104">
        <v>378.7</v>
      </c>
    </row>
    <row r="56" spans="1:14" x14ac:dyDescent="0.2">
      <c r="A56" s="67">
        <v>8055</v>
      </c>
      <c r="B56" s="78" t="s">
        <v>56</v>
      </c>
      <c r="C56" s="79">
        <v>773</v>
      </c>
      <c r="D56" s="78" t="s">
        <v>554</v>
      </c>
      <c r="E56" s="80" t="s">
        <v>34</v>
      </c>
      <c r="F56" s="104">
        <v>234.1</v>
      </c>
      <c r="G56" s="104">
        <v>257.39999999999998</v>
      </c>
      <c r="H56" s="104">
        <v>299.3</v>
      </c>
      <c r="I56" s="104">
        <v>244.3</v>
      </c>
      <c r="J56" s="104">
        <v>169</v>
      </c>
      <c r="K56" s="104">
        <v>255.5</v>
      </c>
      <c r="L56" s="104">
        <v>196.1</v>
      </c>
      <c r="M56" s="104">
        <f>VLOOKUP($A56,[1]municipis!$A$1:$M$312,MATCH(M$1,[1]municipis!$A$1:$M$1,0),FALSE)</f>
        <v>189.7</v>
      </c>
      <c r="N56" s="104">
        <f>VLOOKUP($A56,[1]municipis!$A$1:$N$312,MATCH(N$1,[1]municipis!$A$1:$N$1,0),FALSE)</f>
        <v>280.40000000000003</v>
      </c>
    </row>
    <row r="57" spans="1:14" x14ac:dyDescent="0.2">
      <c r="A57" s="67">
        <v>8056</v>
      </c>
      <c r="B57" s="78" t="s">
        <v>57</v>
      </c>
      <c r="C57" s="79">
        <v>3</v>
      </c>
      <c r="D57" s="78" t="s">
        <v>550</v>
      </c>
      <c r="E57" s="80" t="s">
        <v>300</v>
      </c>
      <c r="F57" s="104">
        <v>214</v>
      </c>
      <c r="G57" s="104">
        <v>302.60000000000002</v>
      </c>
      <c r="H57" s="104">
        <v>351.3</v>
      </c>
      <c r="I57" s="104">
        <v>312</v>
      </c>
      <c r="J57" s="104">
        <v>290.5</v>
      </c>
      <c r="K57" s="104">
        <v>350.7</v>
      </c>
      <c r="L57" s="104">
        <v>304.7</v>
      </c>
      <c r="M57" s="104">
        <f>VLOOKUP($A57,[1]municipis!$A$1:$M$312,MATCH(M$1,[1]municipis!$A$1:$M$1,0),FALSE)</f>
        <v>301.69999999999987</v>
      </c>
      <c r="N57" s="104">
        <f>VLOOKUP($A57,[1]municipis!$A$1:$N$312,MATCH(N$1,[1]municipis!$A$1:$N$1,0),FALSE)</f>
        <v>394.30000000000024</v>
      </c>
    </row>
    <row r="58" spans="1:14" x14ac:dyDescent="0.2">
      <c r="A58" s="67">
        <v>8057</v>
      </c>
      <c r="B58" s="78" t="s">
        <v>58</v>
      </c>
      <c r="C58" s="79">
        <v>954</v>
      </c>
      <c r="D58" s="78" t="s">
        <v>556</v>
      </c>
      <c r="E58" s="80" t="s">
        <v>541</v>
      </c>
      <c r="F58" s="104">
        <v>55.7</v>
      </c>
      <c r="G58" s="104">
        <v>39</v>
      </c>
      <c r="H58" s="104">
        <v>101.1</v>
      </c>
      <c r="I58" s="104">
        <v>48.2</v>
      </c>
      <c r="J58" s="104">
        <v>42</v>
      </c>
      <c r="K58" s="104">
        <v>134.30000000000001</v>
      </c>
      <c r="L58" s="104">
        <v>47.6</v>
      </c>
      <c r="M58" s="104">
        <f>VLOOKUP($A58,[1]municipis!$A$1:$M$312,MATCH(M$1,[1]municipis!$A$1:$M$1,0),FALSE)</f>
        <v>24.400000000000002</v>
      </c>
      <c r="N58" s="104">
        <f>VLOOKUP($A58,[1]municipis!$A$1:$N$312,MATCH(N$1,[1]municipis!$A$1:$N$1,0),FALSE)</f>
        <v>149.69999999999996</v>
      </c>
    </row>
    <row r="59" spans="1:14" x14ac:dyDescent="0.2">
      <c r="A59" s="67">
        <v>8058</v>
      </c>
      <c r="B59" s="78" t="s">
        <v>59</v>
      </c>
      <c r="C59" s="79">
        <v>137</v>
      </c>
      <c r="D59" s="78" t="s">
        <v>557</v>
      </c>
      <c r="E59" s="80" t="s">
        <v>226</v>
      </c>
      <c r="F59" s="104">
        <v>130.30000000000001</v>
      </c>
      <c r="G59" s="104">
        <v>172.7</v>
      </c>
      <c r="H59" s="104">
        <v>242.7</v>
      </c>
      <c r="I59" s="104">
        <v>173.3</v>
      </c>
      <c r="J59" s="104">
        <v>137</v>
      </c>
      <c r="K59" s="104">
        <v>199.9</v>
      </c>
      <c r="L59" s="104">
        <v>144.69999999999999</v>
      </c>
      <c r="M59" s="104">
        <f>VLOOKUP($A59,[1]municipis!$A$1:$M$312,MATCH(M$1,[1]municipis!$A$1:$M$1,0),FALSE)</f>
        <v>134.00000000000003</v>
      </c>
      <c r="N59" s="104">
        <f>VLOOKUP($A59,[1]municipis!$A$1:$N$312,MATCH(N$1,[1]municipis!$A$1:$N$1,0),FALSE)</f>
        <v>216.49999999999994</v>
      </c>
    </row>
    <row r="60" spans="1:14" x14ac:dyDescent="0.2">
      <c r="A60" s="67">
        <v>8059</v>
      </c>
      <c r="B60" s="78" t="s">
        <v>60</v>
      </c>
      <c r="C60" s="79">
        <v>700</v>
      </c>
      <c r="D60" s="78" t="s">
        <v>551</v>
      </c>
      <c r="E60" s="80" t="s">
        <v>99</v>
      </c>
      <c r="F60" s="104">
        <v>135.9</v>
      </c>
      <c r="G60" s="104">
        <v>162.80000000000001</v>
      </c>
      <c r="H60" s="104">
        <v>192.7</v>
      </c>
      <c r="I60" s="104">
        <v>125.6</v>
      </c>
      <c r="J60" s="104">
        <v>136.6</v>
      </c>
      <c r="K60" s="104">
        <v>221.4</v>
      </c>
      <c r="L60" s="104">
        <v>134.4</v>
      </c>
      <c r="M60" s="104">
        <f>VLOOKUP($A60,[1]municipis!$A$1:$M$312,MATCH(M$1,[1]municipis!$A$1:$M$1,0),FALSE)</f>
        <v>123.9</v>
      </c>
      <c r="N60" s="104">
        <f>VLOOKUP($A60,[1]municipis!$A$1:$N$312,MATCH(N$1,[1]municipis!$A$1:$N$1,0),FALSE)</f>
        <v>269.29999999999995</v>
      </c>
    </row>
    <row r="61" spans="1:14" x14ac:dyDescent="0.2">
      <c r="A61" s="67">
        <v>8060</v>
      </c>
      <c r="B61" s="78" t="s">
        <v>61</v>
      </c>
      <c r="C61" s="79">
        <v>467</v>
      </c>
      <c r="D61" s="78" t="s">
        <v>555</v>
      </c>
      <c r="E61" s="80" t="s">
        <v>144</v>
      </c>
      <c r="F61" s="104">
        <v>149.69999999999999</v>
      </c>
      <c r="G61" s="104">
        <v>201.6</v>
      </c>
      <c r="H61" s="104">
        <v>212.6</v>
      </c>
      <c r="I61" s="104">
        <v>165.2</v>
      </c>
      <c r="J61" s="104">
        <v>149.1</v>
      </c>
      <c r="K61" s="104">
        <v>217.9</v>
      </c>
      <c r="L61" s="104">
        <v>135.5</v>
      </c>
      <c r="M61" s="104">
        <f>VLOOKUP($A61,[1]municipis!$A$1:$M$312,MATCH(M$1,[1]municipis!$A$1:$M$1,0),FALSE)</f>
        <v>138.10000000000002</v>
      </c>
      <c r="N61" s="104">
        <f>VLOOKUP($A61,[1]municipis!$A$1:$N$312,MATCH(N$1,[1]municipis!$A$1:$N$1,0),FALSE)</f>
        <v>257.39999999999998</v>
      </c>
    </row>
    <row r="62" spans="1:14" x14ac:dyDescent="0.2">
      <c r="A62" s="67">
        <v>8061</v>
      </c>
      <c r="B62" s="78" t="s">
        <v>62</v>
      </c>
      <c r="C62" s="79">
        <v>266</v>
      </c>
      <c r="D62" s="78" t="s">
        <v>551</v>
      </c>
      <c r="E62" s="80" t="s">
        <v>99</v>
      </c>
      <c r="F62" s="104">
        <v>135.9</v>
      </c>
      <c r="G62" s="104">
        <v>162.80000000000001</v>
      </c>
      <c r="H62" s="104">
        <v>192.7</v>
      </c>
      <c r="I62" s="104">
        <v>125.6</v>
      </c>
      <c r="J62" s="104">
        <v>136.6</v>
      </c>
      <c r="K62" s="104">
        <v>221.4</v>
      </c>
      <c r="L62" s="104">
        <v>134.4</v>
      </c>
      <c r="M62" s="104">
        <f>VLOOKUP($A62,[1]municipis!$A$1:$M$312,MATCH(M$1,[1]municipis!$A$1:$M$1,0),FALSE)</f>
        <v>123.9</v>
      </c>
      <c r="N62" s="104">
        <f>VLOOKUP($A62,[1]municipis!$A$1:$N$312,MATCH(N$1,[1]municipis!$A$1:$N$1,0),FALSE)</f>
        <v>269.29999999999995</v>
      </c>
    </row>
    <row r="63" spans="1:14" x14ac:dyDescent="0.2">
      <c r="A63" s="67">
        <v>8062</v>
      </c>
      <c r="B63" s="78" t="s">
        <v>63</v>
      </c>
      <c r="C63" s="79">
        <v>469</v>
      </c>
      <c r="D63" s="78" t="s">
        <v>551</v>
      </c>
      <c r="E63" s="80" t="s">
        <v>540</v>
      </c>
      <c r="F63" s="104">
        <v>107.3</v>
      </c>
      <c r="G63" s="104">
        <v>139.9</v>
      </c>
      <c r="H63" s="104">
        <v>227.9</v>
      </c>
      <c r="I63" s="104">
        <v>160.69999999999999</v>
      </c>
      <c r="J63" s="104">
        <v>147.1</v>
      </c>
      <c r="K63" s="104">
        <v>246</v>
      </c>
      <c r="L63" s="104">
        <v>146.5</v>
      </c>
      <c r="M63" s="104">
        <f>VLOOKUP($A63,[1]municipis!$A$1:$M$312,MATCH(M$1,[1]municipis!$A$1:$M$1,0),FALSE)</f>
        <v>121.80000000000004</v>
      </c>
      <c r="N63" s="104">
        <f>VLOOKUP($A63,[1]municipis!$A$1:$N$312,MATCH(N$1,[1]municipis!$A$1:$N$1,0),FALSE)</f>
        <v>263.30000000000013</v>
      </c>
    </row>
    <row r="64" spans="1:14" x14ac:dyDescent="0.2">
      <c r="A64" s="67">
        <v>8063</v>
      </c>
      <c r="B64" s="78" t="s">
        <v>64</v>
      </c>
      <c r="C64" s="79">
        <v>415</v>
      </c>
      <c r="D64" s="78" t="s">
        <v>555</v>
      </c>
      <c r="E64" s="80" t="s">
        <v>144</v>
      </c>
      <c r="F64" s="104">
        <v>149.69999999999999</v>
      </c>
      <c r="G64" s="104">
        <v>201.6</v>
      </c>
      <c r="H64" s="104">
        <v>212.6</v>
      </c>
      <c r="I64" s="104">
        <v>165.2</v>
      </c>
      <c r="J64" s="104">
        <v>149.1</v>
      </c>
      <c r="K64" s="104">
        <v>217.9</v>
      </c>
      <c r="L64" s="104">
        <v>135.5</v>
      </c>
      <c r="M64" s="104">
        <f>VLOOKUP($A64,[1]municipis!$A$1:$M$312,MATCH(M$1,[1]municipis!$A$1:$M$1,0),FALSE)</f>
        <v>138.10000000000002</v>
      </c>
      <c r="N64" s="104">
        <f>VLOOKUP($A64,[1]municipis!$A$1:$N$312,MATCH(N$1,[1]municipis!$A$1:$N$1,0),FALSE)</f>
        <v>257.39999999999998</v>
      </c>
    </row>
    <row r="65" spans="1:14" x14ac:dyDescent="0.2">
      <c r="A65" s="67">
        <v>8064</v>
      </c>
      <c r="B65" s="78" t="s">
        <v>65</v>
      </c>
      <c r="C65" s="79">
        <v>726</v>
      </c>
      <c r="D65" s="78" t="s">
        <v>554</v>
      </c>
      <c r="E65" s="80" t="s">
        <v>34</v>
      </c>
      <c r="F65" s="104">
        <v>234.1</v>
      </c>
      <c r="G65" s="104">
        <v>257.39999999999998</v>
      </c>
      <c r="H65" s="104">
        <v>299.3</v>
      </c>
      <c r="I65" s="104">
        <v>244.3</v>
      </c>
      <c r="J65" s="104">
        <v>169</v>
      </c>
      <c r="K65" s="104">
        <v>255.5</v>
      </c>
      <c r="L65" s="104">
        <v>196.1</v>
      </c>
      <c r="M65" s="104">
        <f>VLOOKUP($A65,[1]municipis!$A$1:$M$312,MATCH(M$1,[1]municipis!$A$1:$M$1,0),FALSE)</f>
        <v>189.7</v>
      </c>
      <c r="N65" s="104">
        <f>VLOOKUP($A65,[1]municipis!$A$1:$N$312,MATCH(N$1,[1]municipis!$A$1:$N$1,0),FALSE)</f>
        <v>280.40000000000003</v>
      </c>
    </row>
    <row r="66" spans="1:14" x14ac:dyDescent="0.2">
      <c r="A66" s="67">
        <v>8065</v>
      </c>
      <c r="B66" s="78" t="s">
        <v>66</v>
      </c>
      <c r="C66" s="79">
        <v>198</v>
      </c>
      <c r="D66" s="78" t="s">
        <v>557</v>
      </c>
      <c r="E66" s="80" t="s">
        <v>226</v>
      </c>
      <c r="F66" s="104">
        <v>130.30000000000001</v>
      </c>
      <c r="G66" s="104">
        <v>172.7</v>
      </c>
      <c r="H66" s="104">
        <v>242.7</v>
      </c>
      <c r="I66" s="104">
        <v>173.3</v>
      </c>
      <c r="J66" s="104">
        <v>137</v>
      </c>
      <c r="K66" s="104">
        <v>199.9</v>
      </c>
      <c r="L66" s="104">
        <v>144.69999999999999</v>
      </c>
      <c r="M66" s="104">
        <f>VLOOKUP($A66,[1]municipis!$A$1:$M$312,MATCH(M$1,[1]municipis!$A$1:$M$1,0),FALSE)</f>
        <v>134.00000000000003</v>
      </c>
      <c r="N66" s="104">
        <f>VLOOKUP($A66,[1]municipis!$A$1:$N$312,MATCH(N$1,[1]municipis!$A$1:$N$1,0),FALSE)</f>
        <v>216.49999999999994</v>
      </c>
    </row>
    <row r="67" spans="1:14" x14ac:dyDescent="0.2">
      <c r="A67" s="67">
        <v>8066</v>
      </c>
      <c r="B67" s="78" t="s">
        <v>67</v>
      </c>
      <c r="C67" s="79">
        <v>178</v>
      </c>
      <c r="D67" s="78" t="s">
        <v>550</v>
      </c>
      <c r="E67" s="80" t="s">
        <v>294</v>
      </c>
      <c r="F67" s="104">
        <v>205.9</v>
      </c>
      <c r="G67" s="104">
        <v>227.9</v>
      </c>
      <c r="H67" s="104">
        <v>319.10000000000002</v>
      </c>
      <c r="I67" s="104">
        <v>298.39999999999998</v>
      </c>
      <c r="J67" s="104">
        <v>223.7</v>
      </c>
      <c r="K67" s="104">
        <v>355.4</v>
      </c>
      <c r="L67" s="104">
        <v>279.7</v>
      </c>
      <c r="M67" s="104">
        <f>VLOOKUP($A67,[1]municipis!$A$1:$M$312,MATCH(M$1,[1]municipis!$A$1:$M$1,0),FALSE)</f>
        <v>249.39999999999998</v>
      </c>
      <c r="N67" s="104">
        <f>VLOOKUP($A67,[1]municipis!$A$1:$N$312,MATCH(N$1,[1]municipis!$A$1:$N$1,0),FALSE)</f>
        <v>376.20000000000005</v>
      </c>
    </row>
    <row r="68" spans="1:14" x14ac:dyDescent="0.2">
      <c r="A68" s="67">
        <v>8067</v>
      </c>
      <c r="B68" s="78" t="s">
        <v>68</v>
      </c>
      <c r="C68" s="79">
        <v>496</v>
      </c>
      <c r="D68" s="78" t="s">
        <v>553</v>
      </c>
      <c r="E68" s="80" t="s">
        <v>101</v>
      </c>
      <c r="F68" s="104">
        <v>90.5</v>
      </c>
      <c r="G68" s="104">
        <v>92.8</v>
      </c>
      <c r="H68" s="104">
        <v>141.19999999999999</v>
      </c>
      <c r="I68" s="104">
        <v>113.5</v>
      </c>
      <c r="J68" s="104">
        <v>89</v>
      </c>
      <c r="K68" s="104">
        <v>157.80000000000001</v>
      </c>
      <c r="L68" s="104">
        <v>50.5</v>
      </c>
      <c r="M68" s="104">
        <f>VLOOKUP($A68,[1]municipis!$A$1:$M$312,MATCH(M$1,[1]municipis!$A$1:$M$1,0),FALSE)</f>
        <v>36.9</v>
      </c>
      <c r="N68" s="104">
        <f>VLOOKUP($A68,[1]municipis!$A$1:$N$312,MATCH(N$1,[1]municipis!$A$1:$N$1,0),FALSE)</f>
        <v>159.49999999999997</v>
      </c>
    </row>
    <row r="69" spans="1:14" x14ac:dyDescent="0.2">
      <c r="A69" s="67">
        <v>8068</v>
      </c>
      <c r="B69" s="78" t="s">
        <v>69</v>
      </c>
      <c r="C69" s="79">
        <v>122</v>
      </c>
      <c r="D69" s="78" t="s">
        <v>550</v>
      </c>
      <c r="E69" s="80" t="s">
        <v>294</v>
      </c>
      <c r="F69" s="104">
        <v>205.9</v>
      </c>
      <c r="G69" s="104">
        <v>227.9</v>
      </c>
      <c r="H69" s="104">
        <v>319.10000000000002</v>
      </c>
      <c r="I69" s="104">
        <v>298.39999999999998</v>
      </c>
      <c r="J69" s="104">
        <v>223.7</v>
      </c>
      <c r="K69" s="104">
        <v>355.4</v>
      </c>
      <c r="L69" s="104">
        <v>279.7</v>
      </c>
      <c r="M69" s="104">
        <f>VLOOKUP($A69,[1]municipis!$A$1:$M$312,MATCH(M$1,[1]municipis!$A$1:$M$1,0),FALSE)</f>
        <v>249.39999999999998</v>
      </c>
      <c r="N69" s="104">
        <f>VLOOKUP($A69,[1]municipis!$A$1:$N$312,MATCH(N$1,[1]municipis!$A$1:$N$1,0),FALSE)</f>
        <v>376.20000000000005</v>
      </c>
    </row>
    <row r="70" spans="1:14" x14ac:dyDescent="0.2">
      <c r="A70" s="67">
        <v>8069</v>
      </c>
      <c r="B70" s="78" t="s">
        <v>70</v>
      </c>
      <c r="C70" s="79">
        <v>388</v>
      </c>
      <c r="D70" s="78" t="s">
        <v>550</v>
      </c>
      <c r="E70" s="80" t="s">
        <v>163</v>
      </c>
      <c r="F70" s="104">
        <v>157.1</v>
      </c>
      <c r="G70" s="104">
        <v>200.7</v>
      </c>
      <c r="H70" s="104">
        <v>260.10000000000002</v>
      </c>
      <c r="I70" s="104">
        <v>192.6</v>
      </c>
      <c r="J70" s="104">
        <v>197.3</v>
      </c>
      <c r="K70" s="104">
        <v>272.8</v>
      </c>
      <c r="L70" s="104">
        <v>220.1</v>
      </c>
      <c r="M70" s="104">
        <f>VLOOKUP($A70,[1]municipis!$A$1:$M$312,MATCH(M$1,[1]municipis!$A$1:$M$1,0),FALSE)</f>
        <v>190</v>
      </c>
      <c r="N70" s="104">
        <f>VLOOKUP($A70,[1]municipis!$A$1:$N$312,MATCH(N$1,[1]municipis!$A$1:$N$1,0),FALSE)</f>
        <v>308.19999999999993</v>
      </c>
    </row>
    <row r="71" spans="1:14" x14ac:dyDescent="0.2">
      <c r="A71" s="67">
        <v>8070</v>
      </c>
      <c r="B71" s="78" t="s">
        <v>71</v>
      </c>
      <c r="C71" s="79">
        <v>901</v>
      </c>
      <c r="D71" s="78" t="s">
        <v>553</v>
      </c>
      <c r="E71" s="80" t="s">
        <v>130</v>
      </c>
      <c r="F71" s="104">
        <v>67.5</v>
      </c>
      <c r="G71" s="104">
        <v>83.5</v>
      </c>
      <c r="H71" s="104">
        <v>135.69999999999999</v>
      </c>
      <c r="I71" s="104">
        <v>85.7</v>
      </c>
      <c r="J71" s="104">
        <v>56.1</v>
      </c>
      <c r="K71" s="104">
        <v>141.80000000000001</v>
      </c>
      <c r="L71" s="104">
        <v>50.5</v>
      </c>
      <c r="M71" s="104">
        <f>VLOOKUP($A71,[1]municipis!$A$1:$M$312,MATCH(M$1,[1]municipis!$A$1:$M$1,0),FALSE)</f>
        <v>23.400000000000002</v>
      </c>
      <c r="N71" s="104">
        <f>VLOOKUP($A71,[1]municipis!$A$1:$N$312,MATCH(N$1,[1]municipis!$A$1:$N$1,0),FALSE)</f>
        <v>146.70000000000002</v>
      </c>
    </row>
    <row r="72" spans="1:14" x14ac:dyDescent="0.2">
      <c r="A72" s="67">
        <v>8071</v>
      </c>
      <c r="B72" s="78" t="s">
        <v>72</v>
      </c>
      <c r="C72" s="79">
        <v>432</v>
      </c>
      <c r="D72" s="78" t="s">
        <v>555</v>
      </c>
      <c r="E72" s="80" t="s">
        <v>144</v>
      </c>
      <c r="F72" s="104">
        <v>149.69999999999999</v>
      </c>
      <c r="G72" s="104">
        <v>201.6</v>
      </c>
      <c r="H72" s="104">
        <v>212.6</v>
      </c>
      <c r="I72" s="104">
        <v>165.2</v>
      </c>
      <c r="J72" s="104">
        <v>149.1</v>
      </c>
      <c r="K72" s="104">
        <v>217.9</v>
      </c>
      <c r="L72" s="104">
        <v>135.5</v>
      </c>
      <c r="M72" s="104">
        <f>VLOOKUP($A72,[1]municipis!$A$1:$M$312,MATCH(M$1,[1]municipis!$A$1:$M$1,0),FALSE)</f>
        <v>138.10000000000002</v>
      </c>
      <c r="N72" s="104">
        <f>VLOOKUP($A72,[1]municipis!$A$1:$N$312,MATCH(N$1,[1]municipis!$A$1:$N$1,0),FALSE)</f>
        <v>257.39999999999998</v>
      </c>
    </row>
    <row r="73" spans="1:14" x14ac:dyDescent="0.2">
      <c r="A73" s="67">
        <v>8072</v>
      </c>
      <c r="B73" s="78" t="s">
        <v>73</v>
      </c>
      <c r="C73" s="79">
        <v>342</v>
      </c>
      <c r="D73" s="78" t="s">
        <v>550</v>
      </c>
      <c r="E73" s="80" t="s">
        <v>294</v>
      </c>
      <c r="F73" s="104">
        <v>205.9</v>
      </c>
      <c r="G73" s="104">
        <v>227.9</v>
      </c>
      <c r="H73" s="104">
        <v>319.10000000000002</v>
      </c>
      <c r="I73" s="104">
        <v>298.39999999999998</v>
      </c>
      <c r="J73" s="104">
        <v>223.7</v>
      </c>
      <c r="K73" s="104">
        <v>355.4</v>
      </c>
      <c r="L73" s="104">
        <v>279.7</v>
      </c>
      <c r="M73" s="104">
        <f>VLOOKUP($A73,[1]municipis!$A$1:$M$312,MATCH(M$1,[1]municipis!$A$1:$M$1,0),FALSE)</f>
        <v>249.39999999999998</v>
      </c>
      <c r="N73" s="104">
        <f>VLOOKUP($A73,[1]municipis!$A$1:$N$312,MATCH(N$1,[1]municipis!$A$1:$N$1,0),FALSE)</f>
        <v>376.20000000000005</v>
      </c>
    </row>
    <row r="74" spans="1:14" x14ac:dyDescent="0.2">
      <c r="A74" s="67">
        <v>8073</v>
      </c>
      <c r="B74" s="78" t="s">
        <v>74</v>
      </c>
      <c r="C74" s="79">
        <v>27</v>
      </c>
      <c r="D74" s="78" t="s">
        <v>550</v>
      </c>
      <c r="E74" s="80" t="s">
        <v>300</v>
      </c>
      <c r="F74" s="104">
        <v>214</v>
      </c>
      <c r="G74" s="104">
        <v>302.60000000000002</v>
      </c>
      <c r="H74" s="104">
        <v>351.3</v>
      </c>
      <c r="I74" s="104">
        <v>312</v>
      </c>
      <c r="J74" s="104">
        <v>290.5</v>
      </c>
      <c r="K74" s="104">
        <v>350.7</v>
      </c>
      <c r="L74" s="104">
        <v>304.7</v>
      </c>
      <c r="M74" s="104">
        <f>VLOOKUP($A74,[1]municipis!$A$1:$M$312,MATCH(M$1,[1]municipis!$A$1:$M$1,0),FALSE)</f>
        <v>301.69999999999987</v>
      </c>
      <c r="N74" s="104">
        <f>VLOOKUP($A74,[1]municipis!$A$1:$N$312,MATCH(N$1,[1]municipis!$A$1:$N$1,0),FALSE)</f>
        <v>394.30000000000024</v>
      </c>
    </row>
    <row r="75" spans="1:14" x14ac:dyDescent="0.2">
      <c r="A75" s="67">
        <v>8074</v>
      </c>
      <c r="B75" s="78" t="s">
        <v>75</v>
      </c>
      <c r="C75" s="79">
        <v>12</v>
      </c>
      <c r="D75" s="78" t="s">
        <v>560</v>
      </c>
      <c r="E75" s="80" t="s">
        <v>546</v>
      </c>
      <c r="F75" s="104">
        <v>191.1</v>
      </c>
      <c r="G75" s="104">
        <v>239.1</v>
      </c>
      <c r="H75" s="104">
        <v>334.1</v>
      </c>
      <c r="I75" s="104">
        <v>257.10000000000002</v>
      </c>
      <c r="J75" s="104">
        <v>254.3</v>
      </c>
      <c r="K75" s="104">
        <v>309.5</v>
      </c>
      <c r="L75" s="104">
        <v>251.5</v>
      </c>
      <c r="M75" s="104">
        <f>VLOOKUP($A75,[1]municipis!$A$1:$M$312,MATCH(M$1,[1]municipis!$A$1:$M$1,0),FALSE)</f>
        <v>212.59999999999991</v>
      </c>
      <c r="N75" s="104">
        <f>VLOOKUP($A75,[1]municipis!$A$1:$N$312,MATCH(N$1,[1]municipis!$A$1:$N$1,0),FALSE)</f>
        <v>296.3</v>
      </c>
    </row>
    <row r="76" spans="1:14" x14ac:dyDescent="0.2">
      <c r="A76" s="67">
        <v>8075</v>
      </c>
      <c r="B76" s="78" t="s">
        <v>76</v>
      </c>
      <c r="C76" s="79">
        <v>147</v>
      </c>
      <c r="D76" s="78" t="s">
        <v>552</v>
      </c>
      <c r="E76" s="80" t="s">
        <v>548</v>
      </c>
      <c r="F76" s="104">
        <v>58.9</v>
      </c>
      <c r="G76" s="104">
        <v>85.6</v>
      </c>
      <c r="H76" s="104">
        <v>138.69999999999999</v>
      </c>
      <c r="I76" s="104">
        <v>99.3</v>
      </c>
      <c r="J76" s="104">
        <v>71.8</v>
      </c>
      <c r="K76" s="104">
        <v>132.9</v>
      </c>
      <c r="L76" s="104">
        <v>86</v>
      </c>
      <c r="M76" s="104">
        <f>VLOOKUP($A76,[1]municipis!$A$1:$M$312,MATCH(M$1,[1]municipis!$A$1:$M$1,0),FALSE)</f>
        <v>49.899999999999977</v>
      </c>
      <c r="N76" s="104">
        <f>VLOOKUP($A76,[1]municipis!$A$1:$N$312,MATCH(N$1,[1]municipis!$A$1:$N$1,0),FALSE)</f>
        <v>143</v>
      </c>
    </row>
    <row r="77" spans="1:14" x14ac:dyDescent="0.2">
      <c r="A77" s="67">
        <v>8076</v>
      </c>
      <c r="B77" s="78" t="s">
        <v>77</v>
      </c>
      <c r="C77" s="79">
        <v>187</v>
      </c>
      <c r="D77" s="78" t="s">
        <v>550</v>
      </c>
      <c r="E77" s="80" t="s">
        <v>294</v>
      </c>
      <c r="F77" s="104">
        <v>205.9</v>
      </c>
      <c r="G77" s="104">
        <v>227.9</v>
      </c>
      <c r="H77" s="104">
        <v>319.10000000000002</v>
      </c>
      <c r="I77" s="104">
        <v>298.39999999999998</v>
      </c>
      <c r="J77" s="104">
        <v>223.7</v>
      </c>
      <c r="K77" s="104">
        <v>355.4</v>
      </c>
      <c r="L77" s="104">
        <v>279.7</v>
      </c>
      <c r="M77" s="104">
        <f>VLOOKUP($A77,[1]municipis!$A$1:$M$312,MATCH(M$1,[1]municipis!$A$1:$M$1,0),FALSE)</f>
        <v>249.39999999999998</v>
      </c>
      <c r="N77" s="104">
        <f>VLOOKUP($A77,[1]municipis!$A$1:$N$312,MATCH(N$1,[1]municipis!$A$1:$N$1,0),FALSE)</f>
        <v>376.20000000000005</v>
      </c>
    </row>
    <row r="78" spans="1:14" x14ac:dyDescent="0.2">
      <c r="A78" s="67">
        <v>8077</v>
      </c>
      <c r="B78" s="78" t="s">
        <v>78</v>
      </c>
      <c r="C78" s="79">
        <v>110</v>
      </c>
      <c r="D78" s="78" t="s">
        <v>550</v>
      </c>
      <c r="E78" s="80" t="s">
        <v>300</v>
      </c>
      <c r="F78" s="104">
        <v>214</v>
      </c>
      <c r="G78" s="104">
        <v>302.60000000000002</v>
      </c>
      <c r="H78" s="104">
        <v>351.3</v>
      </c>
      <c r="I78" s="104">
        <v>312</v>
      </c>
      <c r="J78" s="104">
        <v>290.5</v>
      </c>
      <c r="K78" s="104">
        <v>350.7</v>
      </c>
      <c r="L78" s="104">
        <v>304.7</v>
      </c>
      <c r="M78" s="104">
        <f>VLOOKUP($A78,[1]municipis!$A$1:$M$312,MATCH(M$1,[1]municipis!$A$1:$M$1,0),FALSE)</f>
        <v>301.69999999999987</v>
      </c>
      <c r="N78" s="104">
        <f>VLOOKUP($A78,[1]municipis!$A$1:$N$312,MATCH(N$1,[1]municipis!$A$1:$N$1,0),FALSE)</f>
        <v>394.30000000000024</v>
      </c>
    </row>
    <row r="79" spans="1:14" x14ac:dyDescent="0.2">
      <c r="A79" s="67">
        <v>8078</v>
      </c>
      <c r="B79" s="78" t="s">
        <v>79</v>
      </c>
      <c r="C79" s="79">
        <v>803</v>
      </c>
      <c r="D79" s="78" t="s">
        <v>556</v>
      </c>
      <c r="E79" s="80" t="s">
        <v>541</v>
      </c>
      <c r="F79" s="104">
        <v>55.7</v>
      </c>
      <c r="G79" s="104">
        <v>39</v>
      </c>
      <c r="H79" s="104">
        <v>101.1</v>
      </c>
      <c r="I79" s="104">
        <v>48.2</v>
      </c>
      <c r="J79" s="104">
        <v>42</v>
      </c>
      <c r="K79" s="104">
        <v>134.30000000000001</v>
      </c>
      <c r="L79" s="104">
        <v>47.6</v>
      </c>
      <c r="M79" s="104">
        <f>VLOOKUP($A79,[1]municipis!$A$1:$M$312,MATCH(M$1,[1]municipis!$A$1:$M$1,0),FALSE)</f>
        <v>24.400000000000002</v>
      </c>
      <c r="N79" s="104">
        <f>VLOOKUP($A79,[1]municipis!$A$1:$N$312,MATCH(N$1,[1]municipis!$A$1:$N$1,0),FALSE)</f>
        <v>149.69999999999996</v>
      </c>
    </row>
    <row r="80" spans="1:14" x14ac:dyDescent="0.2">
      <c r="A80" s="67">
        <v>8079</v>
      </c>
      <c r="B80" s="78" t="s">
        <v>80</v>
      </c>
      <c r="C80" s="79">
        <v>870</v>
      </c>
      <c r="D80" s="78" t="s">
        <v>551</v>
      </c>
      <c r="E80" s="80" t="s">
        <v>130</v>
      </c>
      <c r="F80" s="104">
        <v>67.5</v>
      </c>
      <c r="G80" s="104">
        <v>83.5</v>
      </c>
      <c r="H80" s="104">
        <v>135.69999999999999</v>
      </c>
      <c r="I80" s="104">
        <v>85.7</v>
      </c>
      <c r="J80" s="104">
        <v>56.1</v>
      </c>
      <c r="K80" s="104">
        <v>141.80000000000001</v>
      </c>
      <c r="L80" s="104">
        <v>50.5</v>
      </c>
      <c r="M80" s="104">
        <f>VLOOKUP($A80,[1]municipis!$A$1:$M$312,MATCH(M$1,[1]municipis!$A$1:$M$1,0),FALSE)</f>
        <v>23.400000000000002</v>
      </c>
      <c r="N80" s="104">
        <f>VLOOKUP($A80,[1]municipis!$A$1:$N$312,MATCH(N$1,[1]municipis!$A$1:$N$1,0),FALSE)</f>
        <v>146.70000000000002</v>
      </c>
    </row>
    <row r="81" spans="1:14" x14ac:dyDescent="0.2">
      <c r="A81" s="67">
        <v>8080</v>
      </c>
      <c r="B81" s="78" t="s">
        <v>81</v>
      </c>
      <c r="C81" s="79">
        <v>1154</v>
      </c>
      <c r="D81" s="78" t="s">
        <v>556</v>
      </c>
      <c r="E81" s="80" t="s">
        <v>541</v>
      </c>
      <c r="F81" s="104">
        <v>55.7</v>
      </c>
      <c r="G81" s="104">
        <v>39</v>
      </c>
      <c r="H81" s="104">
        <v>101.1</v>
      </c>
      <c r="I81" s="104">
        <v>48.2</v>
      </c>
      <c r="J81" s="104">
        <v>42</v>
      </c>
      <c r="K81" s="104">
        <v>134.30000000000001</v>
      </c>
      <c r="L81" s="104">
        <v>47.6</v>
      </c>
      <c r="M81" s="104">
        <f>VLOOKUP($A81,[1]municipis!$A$1:$M$312,MATCH(M$1,[1]municipis!$A$1:$M$1,0),FALSE)</f>
        <v>24.400000000000002</v>
      </c>
      <c r="N81" s="104">
        <f>VLOOKUP($A81,[1]municipis!$A$1:$N$312,MATCH(N$1,[1]municipis!$A$1:$N$1,0),FALSE)</f>
        <v>149.69999999999996</v>
      </c>
    </row>
    <row r="82" spans="1:14" x14ac:dyDescent="0.2">
      <c r="A82" s="67">
        <v>8081</v>
      </c>
      <c r="B82" s="78" t="s">
        <v>82</v>
      </c>
      <c r="C82" s="79">
        <v>386</v>
      </c>
      <c r="D82" s="78" t="s">
        <v>554</v>
      </c>
      <c r="E82" s="80" t="s">
        <v>309</v>
      </c>
      <c r="F82" s="104">
        <v>134.1</v>
      </c>
      <c r="G82" s="104">
        <v>178.5</v>
      </c>
      <c r="H82" s="104">
        <v>226.2</v>
      </c>
      <c r="I82" s="104">
        <v>185.7</v>
      </c>
      <c r="J82" s="104">
        <v>116</v>
      </c>
      <c r="K82" s="104">
        <v>197.7</v>
      </c>
      <c r="L82" s="104">
        <v>133.19999999999999</v>
      </c>
      <c r="M82" s="104">
        <f>VLOOKUP($A82,[1]municipis!$A$1:$M$312,MATCH(M$1,[1]municipis!$A$1:$M$1,0),FALSE)</f>
        <v>96.2</v>
      </c>
      <c r="N82" s="104">
        <f>VLOOKUP($A82,[1]municipis!$A$1:$N$312,MATCH(N$1,[1]municipis!$A$1:$N$1,0),FALSE)</f>
        <v>213.19999999999993</v>
      </c>
    </row>
    <row r="83" spans="1:14" x14ac:dyDescent="0.2">
      <c r="A83" s="67">
        <v>8082</v>
      </c>
      <c r="B83" s="78" t="s">
        <v>83</v>
      </c>
      <c r="C83" s="79">
        <v>45</v>
      </c>
      <c r="D83" s="78" t="s">
        <v>562</v>
      </c>
      <c r="E83" s="80" t="s">
        <v>111</v>
      </c>
      <c r="F83" s="104">
        <v>136.80000000000001</v>
      </c>
      <c r="G83" s="104">
        <v>193.8</v>
      </c>
      <c r="H83" s="104">
        <v>269.2</v>
      </c>
      <c r="I83" s="104">
        <v>224.2</v>
      </c>
      <c r="J83" s="104">
        <v>178</v>
      </c>
      <c r="K83" s="104">
        <v>227</v>
      </c>
      <c r="L83" s="104">
        <v>195.1</v>
      </c>
      <c r="M83" s="104">
        <f>VLOOKUP($A83,[1]municipis!$A$1:$M$312,MATCH(M$1,[1]municipis!$A$1:$M$1,0),FALSE)</f>
        <v>164.4</v>
      </c>
      <c r="N83" s="104">
        <f>VLOOKUP($A83,[1]municipis!$A$1:$N$312,MATCH(N$1,[1]municipis!$A$1:$N$1,0),FALSE)</f>
        <v>250.6999999999999</v>
      </c>
    </row>
    <row r="84" spans="1:14" x14ac:dyDescent="0.2">
      <c r="A84" s="67">
        <v>8083</v>
      </c>
      <c r="B84" s="78" t="s">
        <v>84</v>
      </c>
      <c r="C84" s="79">
        <v>552</v>
      </c>
      <c r="D84" s="78" t="s">
        <v>553</v>
      </c>
      <c r="E84" s="80" t="s">
        <v>101</v>
      </c>
      <c r="F84" s="104">
        <v>90.5</v>
      </c>
      <c r="G84" s="104">
        <v>92.8</v>
      </c>
      <c r="H84" s="104">
        <v>141.19999999999999</v>
      </c>
      <c r="I84" s="104">
        <v>113.5</v>
      </c>
      <c r="J84" s="104">
        <v>89</v>
      </c>
      <c r="K84" s="104">
        <v>157.80000000000001</v>
      </c>
      <c r="L84" s="104">
        <v>50.5</v>
      </c>
      <c r="M84" s="104">
        <f>VLOOKUP($A84,[1]municipis!$A$1:$M$312,MATCH(M$1,[1]municipis!$A$1:$M$1,0),FALSE)</f>
        <v>36.9</v>
      </c>
      <c r="N84" s="104">
        <f>VLOOKUP($A84,[1]municipis!$A$1:$N$312,MATCH(N$1,[1]municipis!$A$1:$N$1,0),FALSE)</f>
        <v>159.49999999999997</v>
      </c>
    </row>
    <row r="85" spans="1:14" x14ac:dyDescent="0.2">
      <c r="A85" s="67">
        <v>8084</v>
      </c>
      <c r="B85" s="78" t="s">
        <v>85</v>
      </c>
      <c r="C85" s="79">
        <v>525</v>
      </c>
      <c r="D85" s="78" t="s">
        <v>551</v>
      </c>
      <c r="E85" s="80" t="s">
        <v>99</v>
      </c>
      <c r="F85" s="104">
        <v>135.9</v>
      </c>
      <c r="G85" s="104">
        <v>162.80000000000001</v>
      </c>
      <c r="H85" s="104">
        <v>192.7</v>
      </c>
      <c r="I85" s="104">
        <v>125.6</v>
      </c>
      <c r="J85" s="104">
        <v>136.6</v>
      </c>
      <c r="K85" s="104">
        <v>221.4</v>
      </c>
      <c r="L85" s="104">
        <v>134.4</v>
      </c>
      <c r="M85" s="104">
        <f>VLOOKUP($A85,[1]municipis!$A$1:$M$312,MATCH(M$1,[1]municipis!$A$1:$M$1,0),FALSE)</f>
        <v>123.9</v>
      </c>
      <c r="N85" s="104">
        <f>VLOOKUP($A85,[1]municipis!$A$1:$N$312,MATCH(N$1,[1]municipis!$A$1:$N$1,0),FALSE)</f>
        <v>269.29999999999995</v>
      </c>
    </row>
    <row r="86" spans="1:14" x14ac:dyDescent="0.2">
      <c r="A86" s="67">
        <v>8085</v>
      </c>
      <c r="B86" s="78" t="s">
        <v>86</v>
      </c>
      <c r="C86" s="79">
        <v>319</v>
      </c>
      <c r="D86" s="78" t="s">
        <v>557</v>
      </c>
      <c r="E86" s="80" t="s">
        <v>549</v>
      </c>
      <c r="F86" s="104">
        <v>126</v>
      </c>
      <c r="G86" s="104">
        <v>159.19999999999999</v>
      </c>
      <c r="H86" s="104">
        <v>231.5</v>
      </c>
      <c r="I86" s="104">
        <v>167.5</v>
      </c>
      <c r="J86" s="104">
        <v>138</v>
      </c>
      <c r="K86" s="104">
        <v>203.3</v>
      </c>
      <c r="L86" s="104">
        <v>145</v>
      </c>
      <c r="M86" s="104">
        <f>VLOOKUP($A86,[1]municipis!$A$1:$M$312,MATCH(M$1,[1]municipis!$A$1:$M$1,0),FALSE)</f>
        <v>122.60000000000001</v>
      </c>
      <c r="N86" s="104">
        <f>VLOOKUP($A86,[1]municipis!$A$1:$N$312,MATCH(N$1,[1]municipis!$A$1:$N$1,0),FALSE)</f>
        <v>224.79999999999995</v>
      </c>
    </row>
    <row r="87" spans="1:14" x14ac:dyDescent="0.2">
      <c r="A87" s="67">
        <v>8086</v>
      </c>
      <c r="B87" s="78" t="s">
        <v>87</v>
      </c>
      <c r="C87" s="79">
        <v>181</v>
      </c>
      <c r="D87" s="78" t="s">
        <v>554</v>
      </c>
      <c r="E87" s="80" t="s">
        <v>309</v>
      </c>
      <c r="F87" s="104">
        <v>134.1</v>
      </c>
      <c r="G87" s="104">
        <v>178.5</v>
      </c>
      <c r="H87" s="104">
        <v>226.2</v>
      </c>
      <c r="I87" s="104">
        <v>185.7</v>
      </c>
      <c r="J87" s="104">
        <v>116</v>
      </c>
      <c r="K87" s="104">
        <v>197.7</v>
      </c>
      <c r="L87" s="104">
        <v>133.19999999999999</v>
      </c>
      <c r="M87" s="104">
        <f>VLOOKUP($A87,[1]municipis!$A$1:$M$312,MATCH(M$1,[1]municipis!$A$1:$M$1,0),FALSE)</f>
        <v>96.2</v>
      </c>
      <c r="N87" s="104">
        <f>VLOOKUP($A87,[1]municipis!$A$1:$N$312,MATCH(N$1,[1]municipis!$A$1:$N$1,0),FALSE)</f>
        <v>213.19999999999993</v>
      </c>
    </row>
    <row r="88" spans="1:14" x14ac:dyDescent="0.2">
      <c r="A88" s="67">
        <v>8087</v>
      </c>
      <c r="B88" s="78" t="s">
        <v>88</v>
      </c>
      <c r="C88" s="79">
        <v>502</v>
      </c>
      <c r="D88" s="78" t="s">
        <v>561</v>
      </c>
      <c r="E88" s="80" t="s">
        <v>222</v>
      </c>
      <c r="F88" s="104">
        <v>68.900000000000006</v>
      </c>
      <c r="G88" s="104">
        <v>80.5</v>
      </c>
      <c r="H88" s="104">
        <v>142.69999999999999</v>
      </c>
      <c r="I88" s="104">
        <v>95.2</v>
      </c>
      <c r="J88" s="104">
        <v>40.799999999999997</v>
      </c>
      <c r="K88" s="104">
        <v>111.7</v>
      </c>
      <c r="L88" s="104">
        <v>53</v>
      </c>
      <c r="M88" s="104">
        <f>VLOOKUP($A88,[1]municipis!$A$1:$M$312,MATCH(M$1,[1]municipis!$A$1:$M$1,0),FALSE)</f>
        <v>24.7</v>
      </c>
      <c r="N88" s="104">
        <f>VLOOKUP($A88,[1]municipis!$A$1:$N$312,MATCH(N$1,[1]municipis!$A$1:$N$1,0),FALSE)</f>
        <v>126.49999999999997</v>
      </c>
    </row>
    <row r="89" spans="1:14" x14ac:dyDescent="0.2">
      <c r="A89" s="67">
        <v>8088</v>
      </c>
      <c r="B89" s="78" t="s">
        <v>89</v>
      </c>
      <c r="C89" s="79">
        <v>252</v>
      </c>
      <c r="D89" s="78" t="s">
        <v>554</v>
      </c>
      <c r="E89" s="80" t="s">
        <v>34</v>
      </c>
      <c r="F89" s="104">
        <v>234.1</v>
      </c>
      <c r="G89" s="104">
        <v>257.39999999999998</v>
      </c>
      <c r="H89" s="104">
        <v>299.3</v>
      </c>
      <c r="I89" s="104">
        <v>244.3</v>
      </c>
      <c r="J89" s="104">
        <v>169</v>
      </c>
      <c r="K89" s="104">
        <v>255.5</v>
      </c>
      <c r="L89" s="104">
        <v>196.1</v>
      </c>
      <c r="M89" s="104">
        <f>VLOOKUP($A89,[1]municipis!$A$1:$M$312,MATCH(M$1,[1]municipis!$A$1:$M$1,0),FALSE)</f>
        <v>189.7</v>
      </c>
      <c r="N89" s="104">
        <f>VLOOKUP($A89,[1]municipis!$A$1:$N$312,MATCH(N$1,[1]municipis!$A$1:$N$1,0),FALSE)</f>
        <v>280.40000000000003</v>
      </c>
    </row>
    <row r="90" spans="1:14" x14ac:dyDescent="0.2">
      <c r="A90" s="67">
        <v>8089</v>
      </c>
      <c r="B90" s="78" t="s">
        <v>90</v>
      </c>
      <c r="C90" s="79">
        <v>9</v>
      </c>
      <c r="D90" s="78" t="s">
        <v>550</v>
      </c>
      <c r="E90" s="80" t="s">
        <v>300</v>
      </c>
      <c r="F90" s="104">
        <v>214</v>
      </c>
      <c r="G90" s="104">
        <v>302.60000000000002</v>
      </c>
      <c r="H90" s="104">
        <v>351.3</v>
      </c>
      <c r="I90" s="104">
        <v>312</v>
      </c>
      <c r="J90" s="104">
        <v>290.5</v>
      </c>
      <c r="K90" s="104">
        <v>350.7</v>
      </c>
      <c r="L90" s="104">
        <v>304.7</v>
      </c>
      <c r="M90" s="104">
        <f>VLOOKUP($A90,[1]municipis!$A$1:$M$312,MATCH(M$1,[1]municipis!$A$1:$M$1,0),FALSE)</f>
        <v>301.69999999999987</v>
      </c>
      <c r="N90" s="104">
        <f>VLOOKUP($A90,[1]municipis!$A$1:$N$312,MATCH(N$1,[1]municipis!$A$1:$N$1,0),FALSE)</f>
        <v>394.30000000000024</v>
      </c>
    </row>
    <row r="91" spans="1:14" x14ac:dyDescent="0.2">
      <c r="A91" s="67">
        <v>8090</v>
      </c>
      <c r="B91" s="78" t="s">
        <v>91</v>
      </c>
      <c r="C91" s="79">
        <v>481</v>
      </c>
      <c r="D91" s="78" t="s">
        <v>551</v>
      </c>
      <c r="E91" s="80" t="s">
        <v>540</v>
      </c>
      <c r="F91" s="104">
        <v>107.3</v>
      </c>
      <c r="G91" s="104">
        <v>139.9</v>
      </c>
      <c r="H91" s="104">
        <v>227.9</v>
      </c>
      <c r="I91" s="104">
        <v>160.69999999999999</v>
      </c>
      <c r="J91" s="104">
        <v>147.1</v>
      </c>
      <c r="K91" s="104">
        <v>246</v>
      </c>
      <c r="L91" s="104">
        <v>146.5</v>
      </c>
      <c r="M91" s="104">
        <f>VLOOKUP($A91,[1]municipis!$A$1:$M$312,MATCH(M$1,[1]municipis!$A$1:$M$1,0),FALSE)</f>
        <v>121.80000000000004</v>
      </c>
      <c r="N91" s="104">
        <f>VLOOKUP($A91,[1]municipis!$A$1:$N$312,MATCH(N$1,[1]municipis!$A$1:$N$1,0),FALSE)</f>
        <v>263.30000000000013</v>
      </c>
    </row>
    <row r="92" spans="1:14" x14ac:dyDescent="0.2">
      <c r="A92" s="67">
        <v>8091</v>
      </c>
      <c r="B92" s="78" t="s">
        <v>92</v>
      </c>
      <c r="C92" s="79">
        <v>196</v>
      </c>
      <c r="D92" s="78" t="s">
        <v>557</v>
      </c>
      <c r="E92" s="80" t="s">
        <v>239</v>
      </c>
      <c r="F92" s="104">
        <v>137.5</v>
      </c>
      <c r="G92" s="104">
        <v>179.6</v>
      </c>
      <c r="H92" s="104">
        <v>250.6</v>
      </c>
      <c r="I92" s="104">
        <v>244.1</v>
      </c>
      <c r="J92" s="104">
        <v>213.4</v>
      </c>
      <c r="K92" s="104">
        <v>276.39999999999998</v>
      </c>
      <c r="L92" s="104">
        <v>204.6</v>
      </c>
      <c r="M92" s="104">
        <f>VLOOKUP($A92,[1]municipis!$A$1:$M$312,MATCH(M$1,[1]municipis!$A$1:$M$1,0),FALSE)</f>
        <v>215.20000000000002</v>
      </c>
      <c r="N92" s="104">
        <f>VLOOKUP($A92,[1]municipis!$A$1:$N$312,MATCH(N$1,[1]municipis!$A$1:$N$1,0),FALSE)</f>
        <v>310.10000000000002</v>
      </c>
    </row>
    <row r="93" spans="1:14" x14ac:dyDescent="0.2">
      <c r="A93" s="67">
        <v>8092</v>
      </c>
      <c r="B93" s="78" t="s">
        <v>93</v>
      </c>
      <c r="C93" s="79">
        <v>469</v>
      </c>
      <c r="D93" s="78" t="s">
        <v>556</v>
      </c>
      <c r="E93" s="80" t="s">
        <v>100</v>
      </c>
      <c r="F93" s="104">
        <v>59.7</v>
      </c>
      <c r="G93" s="104">
        <v>60.4</v>
      </c>
      <c r="H93" s="104">
        <v>63.2</v>
      </c>
      <c r="I93" s="104">
        <v>30.2</v>
      </c>
      <c r="J93" s="104">
        <v>18.7</v>
      </c>
      <c r="K93" s="104">
        <v>83</v>
      </c>
      <c r="L93" s="104">
        <v>5.7</v>
      </c>
      <c r="M93" s="104">
        <f>VLOOKUP($A93,[1]municipis!$A$1:$M$312,MATCH(M$1,[1]municipis!$A$1:$M$1,0),FALSE)</f>
        <v>4.8000000000000007</v>
      </c>
      <c r="N93" s="104">
        <f>VLOOKUP($A93,[1]municipis!$A$1:$N$312,MATCH(N$1,[1]municipis!$A$1:$N$1,0),FALSE)</f>
        <v>78.5</v>
      </c>
    </row>
    <row r="94" spans="1:14" x14ac:dyDescent="0.2">
      <c r="A94" s="67">
        <v>8093</v>
      </c>
      <c r="B94" s="78" t="s">
        <v>94</v>
      </c>
      <c r="C94" s="79">
        <v>1340</v>
      </c>
      <c r="D94" s="78" t="s">
        <v>556</v>
      </c>
      <c r="E94" s="80" t="s">
        <v>94</v>
      </c>
      <c r="F94" s="104">
        <v>7.6</v>
      </c>
      <c r="G94" s="104">
        <v>5.0999999999999996</v>
      </c>
      <c r="H94" s="104">
        <v>5.9</v>
      </c>
      <c r="I94" s="104">
        <v>1.8</v>
      </c>
      <c r="J94" s="104">
        <v>7</v>
      </c>
      <c r="K94" s="104">
        <v>39.4</v>
      </c>
      <c r="L94" s="104">
        <v>0.79999999999999716</v>
      </c>
      <c r="M94" s="104">
        <f>VLOOKUP($A94,[1]municipis!$A$1:$M$312,MATCH(M$1,[1]municipis!$A$1:$M$1,0),FALSE)</f>
        <v>0.69999999999999929</v>
      </c>
      <c r="N94" s="104">
        <f>VLOOKUP($A94,[1]municipis!$A$1:$N$312,MATCH(N$1,[1]municipis!$A$1:$N$1,0),FALSE)</f>
        <v>78.5</v>
      </c>
    </row>
    <row r="95" spans="1:14" x14ac:dyDescent="0.2">
      <c r="A95" s="67">
        <v>8094</v>
      </c>
      <c r="B95" s="78" t="s">
        <v>95</v>
      </c>
      <c r="C95" s="79">
        <v>272</v>
      </c>
      <c r="D95" s="78" t="s">
        <v>557</v>
      </c>
      <c r="E95" s="80" t="s">
        <v>544</v>
      </c>
      <c r="F95" s="104">
        <v>137.69999999999999</v>
      </c>
      <c r="G95" s="104">
        <v>190.3</v>
      </c>
      <c r="H95" s="104">
        <v>260.60000000000002</v>
      </c>
      <c r="I95" s="104">
        <v>205.7</v>
      </c>
      <c r="J95" s="104">
        <v>137.30000000000001</v>
      </c>
      <c r="K95" s="104">
        <v>206.6</v>
      </c>
      <c r="L95" s="104">
        <v>156.80000000000001</v>
      </c>
      <c r="M95" s="104">
        <f>VLOOKUP($A95,[1]municipis!$A$1:$M$312,MATCH(M$1,[1]municipis!$A$1:$M$1,0),FALSE)</f>
        <v>157.30000000000004</v>
      </c>
      <c r="N95" s="104">
        <f>VLOOKUP($A95,[1]municipis!$A$1:$N$312,MATCH(N$1,[1]municipis!$A$1:$N$1,0),FALSE)</f>
        <v>246.89999999999998</v>
      </c>
    </row>
    <row r="96" spans="1:14" x14ac:dyDescent="0.2">
      <c r="A96" s="67">
        <v>8095</v>
      </c>
      <c r="B96" s="78" t="s">
        <v>96</v>
      </c>
      <c r="C96" s="79">
        <v>782</v>
      </c>
      <c r="D96" s="78" t="s">
        <v>554</v>
      </c>
      <c r="E96" s="80" t="s">
        <v>222</v>
      </c>
      <c r="F96" s="104">
        <v>68.900000000000006</v>
      </c>
      <c r="G96" s="104">
        <v>80.5</v>
      </c>
      <c r="H96" s="104">
        <v>142.69999999999999</v>
      </c>
      <c r="I96" s="104">
        <v>95.2</v>
      </c>
      <c r="J96" s="104">
        <v>40.799999999999997</v>
      </c>
      <c r="K96" s="104">
        <v>111.7</v>
      </c>
      <c r="L96" s="104">
        <v>53</v>
      </c>
      <c r="M96" s="104">
        <f>VLOOKUP($A96,[1]municipis!$A$1:$M$312,MATCH(M$1,[1]municipis!$A$1:$M$1,0),FALSE)</f>
        <v>24.7</v>
      </c>
      <c r="N96" s="104">
        <f>VLOOKUP($A96,[1]municipis!$A$1:$N$312,MATCH(N$1,[1]municipis!$A$1:$N$1,0),FALSE)</f>
        <v>126.49999999999997</v>
      </c>
    </row>
    <row r="97" spans="1:14" x14ac:dyDescent="0.2">
      <c r="A97" s="67">
        <v>8096</v>
      </c>
      <c r="B97" s="78" t="s">
        <v>97</v>
      </c>
      <c r="C97" s="79">
        <v>145</v>
      </c>
      <c r="D97" s="78" t="s">
        <v>554</v>
      </c>
      <c r="E97" s="80" t="s">
        <v>309</v>
      </c>
      <c r="F97" s="104">
        <v>134.1</v>
      </c>
      <c r="G97" s="104">
        <v>178.5</v>
      </c>
      <c r="H97" s="104">
        <v>226.2</v>
      </c>
      <c r="I97" s="104">
        <v>185.7</v>
      </c>
      <c r="J97" s="104">
        <v>116</v>
      </c>
      <c r="K97" s="104">
        <v>197.7</v>
      </c>
      <c r="L97" s="104">
        <v>133.19999999999999</v>
      </c>
      <c r="M97" s="104">
        <f>VLOOKUP($A97,[1]municipis!$A$1:$M$312,MATCH(M$1,[1]municipis!$A$1:$M$1,0),FALSE)</f>
        <v>96.2</v>
      </c>
      <c r="N97" s="104">
        <f>VLOOKUP($A97,[1]municipis!$A$1:$N$312,MATCH(N$1,[1]municipis!$A$1:$N$1,0),FALSE)</f>
        <v>213.19999999999993</v>
      </c>
    </row>
    <row r="98" spans="1:14" x14ac:dyDescent="0.2">
      <c r="A98" s="67">
        <v>8097</v>
      </c>
      <c r="B98" s="78" t="s">
        <v>98</v>
      </c>
      <c r="C98" s="79">
        <v>177</v>
      </c>
      <c r="D98" s="78" t="s">
        <v>554</v>
      </c>
      <c r="E98" s="80" t="s">
        <v>309</v>
      </c>
      <c r="F98" s="104">
        <v>134.1</v>
      </c>
      <c r="G98" s="104">
        <v>178.5</v>
      </c>
      <c r="H98" s="104">
        <v>226.2</v>
      </c>
      <c r="I98" s="104">
        <v>185.7</v>
      </c>
      <c r="J98" s="104">
        <v>116</v>
      </c>
      <c r="K98" s="104">
        <v>197.7</v>
      </c>
      <c r="L98" s="104">
        <v>133.19999999999999</v>
      </c>
      <c r="M98" s="104">
        <f>VLOOKUP($A98,[1]municipis!$A$1:$M$312,MATCH(M$1,[1]municipis!$A$1:$M$1,0),FALSE)</f>
        <v>96.2</v>
      </c>
      <c r="N98" s="104">
        <f>VLOOKUP($A98,[1]municipis!$A$1:$N$312,MATCH(N$1,[1]municipis!$A$1:$N$1,0),FALSE)</f>
        <v>213.19999999999993</v>
      </c>
    </row>
    <row r="99" spans="1:14" x14ac:dyDescent="0.2">
      <c r="A99" s="67">
        <v>8098</v>
      </c>
      <c r="B99" s="78" t="s">
        <v>99</v>
      </c>
      <c r="C99" s="79">
        <v>334</v>
      </c>
      <c r="D99" s="78" t="s">
        <v>551</v>
      </c>
      <c r="E99" s="80" t="s">
        <v>99</v>
      </c>
      <c r="F99" s="104">
        <v>135.9</v>
      </c>
      <c r="G99" s="104">
        <v>162.80000000000001</v>
      </c>
      <c r="H99" s="104">
        <v>192.7</v>
      </c>
      <c r="I99" s="104">
        <v>125.6</v>
      </c>
      <c r="J99" s="104">
        <v>136.6</v>
      </c>
      <c r="K99" s="104">
        <v>221.4</v>
      </c>
      <c r="L99" s="104">
        <v>134.4</v>
      </c>
      <c r="M99" s="104">
        <f>VLOOKUP($A99,[1]municipis!$A$1:$M$312,MATCH(M$1,[1]municipis!$A$1:$M$1,0),FALSE)</f>
        <v>123.9</v>
      </c>
      <c r="N99" s="104">
        <f>VLOOKUP($A99,[1]municipis!$A$1:$N$312,MATCH(N$1,[1]municipis!$A$1:$N$1,0),FALSE)</f>
        <v>269.29999999999995</v>
      </c>
    </row>
    <row r="100" spans="1:14" x14ac:dyDescent="0.2">
      <c r="A100" s="67">
        <v>8099</v>
      </c>
      <c r="B100" s="78" t="s">
        <v>100</v>
      </c>
      <c r="C100" s="79">
        <v>720</v>
      </c>
      <c r="D100" s="78" t="s">
        <v>556</v>
      </c>
      <c r="E100" s="80" t="s">
        <v>100</v>
      </c>
      <c r="F100" s="104">
        <v>59.7</v>
      </c>
      <c r="G100" s="104">
        <v>60.4</v>
      </c>
      <c r="H100" s="104">
        <v>63.2</v>
      </c>
      <c r="I100" s="104">
        <v>30.2</v>
      </c>
      <c r="J100" s="104">
        <v>18.7</v>
      </c>
      <c r="K100" s="104">
        <v>83</v>
      </c>
      <c r="L100" s="104">
        <v>5.7</v>
      </c>
      <c r="M100" s="104">
        <f>VLOOKUP($A100,[1]municipis!$A$1:$M$312,MATCH(M$1,[1]municipis!$A$1:$M$1,0),FALSE)</f>
        <v>4.8000000000000007</v>
      </c>
      <c r="N100" s="104">
        <f>VLOOKUP($A100,[1]municipis!$A$1:$N$312,MATCH(N$1,[1]municipis!$A$1:$N$1,0),FALSE)</f>
        <v>78.5</v>
      </c>
    </row>
    <row r="101" spans="1:14" x14ac:dyDescent="0.2">
      <c r="A101" s="67">
        <v>8100</v>
      </c>
      <c r="B101" s="78" t="s">
        <v>101</v>
      </c>
      <c r="C101" s="79">
        <v>516</v>
      </c>
      <c r="D101" s="78" t="s">
        <v>553</v>
      </c>
      <c r="E101" s="80" t="s">
        <v>101</v>
      </c>
      <c r="F101" s="104">
        <v>90.5</v>
      </c>
      <c r="G101" s="104">
        <v>92.8</v>
      </c>
      <c r="H101" s="104">
        <v>141.19999999999999</v>
      </c>
      <c r="I101" s="104">
        <v>113.5</v>
      </c>
      <c r="J101" s="104">
        <v>89</v>
      </c>
      <c r="K101" s="104">
        <v>157.80000000000001</v>
      </c>
      <c r="L101" s="104">
        <v>50.5</v>
      </c>
      <c r="M101" s="104">
        <f>VLOOKUP($A101,[1]municipis!$A$1:$M$312,MATCH(M$1,[1]municipis!$A$1:$M$1,0),FALSE)</f>
        <v>36.9</v>
      </c>
      <c r="N101" s="104">
        <f>VLOOKUP($A101,[1]municipis!$A$1:$N$312,MATCH(N$1,[1]municipis!$A$1:$N$1,0),FALSE)</f>
        <v>159.49999999999997</v>
      </c>
    </row>
    <row r="102" spans="1:14" x14ac:dyDescent="0.2">
      <c r="A102" s="67">
        <v>8101</v>
      </c>
      <c r="B102" s="78" t="s">
        <v>102</v>
      </c>
      <c r="C102" s="79">
        <v>8</v>
      </c>
      <c r="D102" s="78" t="s">
        <v>558</v>
      </c>
      <c r="E102" s="80" t="s">
        <v>543</v>
      </c>
      <c r="F102" s="104">
        <v>292</v>
      </c>
      <c r="G102" s="104">
        <v>371.2</v>
      </c>
      <c r="H102" s="104">
        <v>419.6</v>
      </c>
      <c r="I102" s="104">
        <v>415.6</v>
      </c>
      <c r="J102" s="104">
        <v>276</v>
      </c>
      <c r="K102" s="104">
        <v>352.9</v>
      </c>
      <c r="L102" s="104">
        <v>309.60000000000002</v>
      </c>
      <c r="M102" s="104">
        <f>VLOOKUP($A102,[1]municipis!$A$1:$M$312,MATCH(M$1,[1]municipis!$A$1:$M$1,0),FALSE)</f>
        <v>279.60000000000008</v>
      </c>
      <c r="N102" s="104">
        <f>VLOOKUP($A102,[1]municipis!$A$1:$N$312,MATCH(N$1,[1]municipis!$A$1:$N$1,0),FALSE)</f>
        <v>372.19999999999993</v>
      </c>
    </row>
    <row r="103" spans="1:14" x14ac:dyDescent="0.2">
      <c r="A103" s="67">
        <v>8102</v>
      </c>
      <c r="B103" s="78" t="s">
        <v>103</v>
      </c>
      <c r="C103" s="79">
        <v>313</v>
      </c>
      <c r="D103" s="78" t="s">
        <v>555</v>
      </c>
      <c r="E103" s="80" t="s">
        <v>144</v>
      </c>
      <c r="F103" s="104">
        <v>149.69999999999999</v>
      </c>
      <c r="G103" s="104">
        <v>201.6</v>
      </c>
      <c r="H103" s="104">
        <v>212.6</v>
      </c>
      <c r="I103" s="104">
        <v>165.2</v>
      </c>
      <c r="J103" s="104">
        <v>149.1</v>
      </c>
      <c r="K103" s="104">
        <v>217.9</v>
      </c>
      <c r="L103" s="104">
        <v>135.5</v>
      </c>
      <c r="M103" s="104">
        <f>VLOOKUP($A103,[1]municipis!$A$1:$M$312,MATCH(M$1,[1]municipis!$A$1:$M$1,0),FALSE)</f>
        <v>138.10000000000002</v>
      </c>
      <c r="N103" s="104">
        <f>VLOOKUP($A103,[1]municipis!$A$1:$N$312,MATCH(N$1,[1]municipis!$A$1:$N$1,0),FALSE)</f>
        <v>257.39999999999998</v>
      </c>
    </row>
    <row r="104" spans="1:14" x14ac:dyDescent="0.2">
      <c r="A104" s="67">
        <v>8103</v>
      </c>
      <c r="B104" s="78" t="s">
        <v>104</v>
      </c>
      <c r="C104" s="79">
        <v>380</v>
      </c>
      <c r="D104" s="78" t="s">
        <v>555</v>
      </c>
      <c r="E104" s="80" t="s">
        <v>144</v>
      </c>
      <c r="F104" s="104">
        <v>149.69999999999999</v>
      </c>
      <c r="G104" s="104">
        <v>201.6</v>
      </c>
      <c r="H104" s="104">
        <v>212.6</v>
      </c>
      <c r="I104" s="104">
        <v>165.2</v>
      </c>
      <c r="J104" s="104">
        <v>149.1</v>
      </c>
      <c r="K104" s="104">
        <v>217.9</v>
      </c>
      <c r="L104" s="104">
        <v>135.5</v>
      </c>
      <c r="M104" s="104">
        <f>VLOOKUP($A104,[1]municipis!$A$1:$M$312,MATCH(M$1,[1]municipis!$A$1:$M$1,0),FALSE)</f>
        <v>138.10000000000002</v>
      </c>
      <c r="N104" s="104">
        <f>VLOOKUP($A104,[1]municipis!$A$1:$N$312,MATCH(N$1,[1]municipis!$A$1:$N$1,0),FALSE)</f>
        <v>257.39999999999998</v>
      </c>
    </row>
    <row r="105" spans="1:14" x14ac:dyDescent="0.2">
      <c r="A105" s="67">
        <v>8104</v>
      </c>
      <c r="B105" s="78" t="s">
        <v>105</v>
      </c>
      <c r="C105" s="79">
        <v>615</v>
      </c>
      <c r="D105" s="78" t="s">
        <v>555</v>
      </c>
      <c r="E105" s="80" t="s">
        <v>144</v>
      </c>
      <c r="F105" s="104">
        <v>149.69999999999999</v>
      </c>
      <c r="G105" s="104">
        <v>201.6</v>
      </c>
      <c r="H105" s="104">
        <v>212.6</v>
      </c>
      <c r="I105" s="104">
        <v>165.2</v>
      </c>
      <c r="J105" s="104">
        <v>149.1</v>
      </c>
      <c r="K105" s="104">
        <v>217.9</v>
      </c>
      <c r="L105" s="104">
        <v>135.5</v>
      </c>
      <c r="M105" s="104">
        <f>VLOOKUP($A105,[1]municipis!$A$1:$M$312,MATCH(M$1,[1]municipis!$A$1:$M$1,0),FALSE)</f>
        <v>138.10000000000002</v>
      </c>
      <c r="N105" s="104">
        <f>VLOOKUP($A105,[1]municipis!$A$1:$N$312,MATCH(N$1,[1]municipis!$A$1:$N$1,0),FALSE)</f>
        <v>257.39999999999998</v>
      </c>
    </row>
    <row r="106" spans="1:14" x14ac:dyDescent="0.2">
      <c r="A106" s="67">
        <v>8105</v>
      </c>
      <c r="B106" s="78" t="s">
        <v>106</v>
      </c>
      <c r="C106" s="79">
        <v>45</v>
      </c>
      <c r="D106" s="78" t="s">
        <v>554</v>
      </c>
      <c r="E106" s="80" t="s">
        <v>309</v>
      </c>
      <c r="F106" s="104">
        <v>134.1</v>
      </c>
      <c r="G106" s="104">
        <v>178.5</v>
      </c>
      <c r="H106" s="104">
        <v>226.2</v>
      </c>
      <c r="I106" s="104">
        <v>185.7</v>
      </c>
      <c r="J106" s="104">
        <v>116</v>
      </c>
      <c r="K106" s="104">
        <v>197.7</v>
      </c>
      <c r="L106" s="104">
        <v>133.19999999999999</v>
      </c>
      <c r="M106" s="104">
        <f>VLOOKUP($A106,[1]municipis!$A$1:$M$312,MATCH(M$1,[1]municipis!$A$1:$M$1,0),FALSE)</f>
        <v>96.2</v>
      </c>
      <c r="N106" s="104">
        <f>VLOOKUP($A106,[1]municipis!$A$1:$N$312,MATCH(N$1,[1]municipis!$A$1:$N$1,0),FALSE)</f>
        <v>213.19999999999993</v>
      </c>
    </row>
    <row r="107" spans="1:14" x14ac:dyDescent="0.2">
      <c r="A107" s="67">
        <v>8106</v>
      </c>
      <c r="B107" s="78" t="s">
        <v>107</v>
      </c>
      <c r="C107" s="79">
        <v>198</v>
      </c>
      <c r="D107" s="78" t="s">
        <v>554</v>
      </c>
      <c r="E107" s="80" t="s">
        <v>309</v>
      </c>
      <c r="F107" s="104">
        <v>134.1</v>
      </c>
      <c r="G107" s="104">
        <v>178.5</v>
      </c>
      <c r="H107" s="104">
        <v>226.2</v>
      </c>
      <c r="I107" s="104">
        <v>185.7</v>
      </c>
      <c r="J107" s="104">
        <v>116</v>
      </c>
      <c r="K107" s="104">
        <v>197.7</v>
      </c>
      <c r="L107" s="104">
        <v>133.19999999999999</v>
      </c>
      <c r="M107" s="104">
        <f>VLOOKUP($A107,[1]municipis!$A$1:$M$312,MATCH(M$1,[1]municipis!$A$1:$M$1,0),FALSE)</f>
        <v>96.2</v>
      </c>
      <c r="N107" s="104">
        <f>VLOOKUP($A107,[1]municipis!$A$1:$N$312,MATCH(N$1,[1]municipis!$A$1:$N$1,0),FALSE)</f>
        <v>213.19999999999993</v>
      </c>
    </row>
    <row r="108" spans="1:14" x14ac:dyDescent="0.2">
      <c r="A108" s="67">
        <v>8107</v>
      </c>
      <c r="B108" s="78" t="s">
        <v>108</v>
      </c>
      <c r="C108" s="79">
        <v>145</v>
      </c>
      <c r="D108" s="78" t="s">
        <v>554</v>
      </c>
      <c r="E108" s="80" t="s">
        <v>34</v>
      </c>
      <c r="F108" s="104">
        <v>234.1</v>
      </c>
      <c r="G108" s="104">
        <v>257.39999999999998</v>
      </c>
      <c r="H108" s="104">
        <v>299.3</v>
      </c>
      <c r="I108" s="104">
        <v>244.3</v>
      </c>
      <c r="J108" s="104">
        <v>169</v>
      </c>
      <c r="K108" s="104">
        <v>255.5</v>
      </c>
      <c r="L108" s="104">
        <v>196.1</v>
      </c>
      <c r="M108" s="104">
        <f>VLOOKUP($A108,[1]municipis!$A$1:$M$312,MATCH(M$1,[1]municipis!$A$1:$M$1,0),FALSE)</f>
        <v>189.7</v>
      </c>
      <c r="N108" s="104">
        <f>VLOOKUP($A108,[1]municipis!$A$1:$N$312,MATCH(N$1,[1]municipis!$A$1:$N$1,0),FALSE)</f>
        <v>280.40000000000003</v>
      </c>
    </row>
    <row r="109" spans="1:14" x14ac:dyDescent="0.2">
      <c r="A109" s="67">
        <v>8108</v>
      </c>
      <c r="B109" s="78" t="s">
        <v>109</v>
      </c>
      <c r="C109" s="79">
        <v>125</v>
      </c>
      <c r="D109" s="78" t="s">
        <v>554</v>
      </c>
      <c r="E109" s="80" t="s">
        <v>34</v>
      </c>
      <c r="F109" s="104">
        <v>234.1</v>
      </c>
      <c r="G109" s="104">
        <v>257.39999999999998</v>
      </c>
      <c r="H109" s="104">
        <v>299.3</v>
      </c>
      <c r="I109" s="104">
        <v>244.3</v>
      </c>
      <c r="J109" s="104">
        <v>169</v>
      </c>
      <c r="K109" s="104">
        <v>255.5</v>
      </c>
      <c r="L109" s="104">
        <v>196.1</v>
      </c>
      <c r="M109" s="104">
        <f>VLOOKUP($A109,[1]municipis!$A$1:$M$312,MATCH(M$1,[1]municipis!$A$1:$M$1,0),FALSE)</f>
        <v>189.7</v>
      </c>
      <c r="N109" s="104">
        <f>VLOOKUP($A109,[1]municipis!$A$1:$N$312,MATCH(N$1,[1]municipis!$A$1:$N$1,0),FALSE)</f>
        <v>280.40000000000003</v>
      </c>
    </row>
    <row r="110" spans="1:14" x14ac:dyDescent="0.2">
      <c r="A110" s="67">
        <v>8109</v>
      </c>
      <c r="B110" s="78" t="s">
        <v>110</v>
      </c>
      <c r="C110" s="79">
        <v>745</v>
      </c>
      <c r="D110" s="78" t="s">
        <v>553</v>
      </c>
      <c r="E110" s="80" t="s">
        <v>161</v>
      </c>
      <c r="F110" s="104">
        <v>59.1</v>
      </c>
      <c r="G110" s="104">
        <v>61.8</v>
      </c>
      <c r="H110" s="104">
        <v>94.4</v>
      </c>
      <c r="I110" s="104">
        <v>63.7</v>
      </c>
      <c r="J110" s="104">
        <v>45.8</v>
      </c>
      <c r="K110" s="104">
        <v>130.69999999999999</v>
      </c>
      <c r="L110" s="104">
        <v>36.4</v>
      </c>
      <c r="M110" s="104">
        <f>VLOOKUP($A110,[1]municipis!$A$1:$M$312,MATCH(M$1,[1]municipis!$A$1:$M$1,0),FALSE)</f>
        <v>20.500000000000004</v>
      </c>
      <c r="N110" s="104">
        <f>VLOOKUP($A110,[1]municipis!$A$1:$N$312,MATCH(N$1,[1]municipis!$A$1:$N$1,0),FALSE)</f>
        <v>130.19999999999996</v>
      </c>
    </row>
    <row r="111" spans="1:14" x14ac:dyDescent="0.2">
      <c r="A111" s="67">
        <v>8110</v>
      </c>
      <c r="B111" s="78" t="s">
        <v>111</v>
      </c>
      <c r="C111" s="79">
        <v>4</v>
      </c>
      <c r="D111" s="78" t="s">
        <v>552</v>
      </c>
      <c r="E111" s="80" t="s">
        <v>111</v>
      </c>
      <c r="F111" s="104">
        <v>136.80000000000001</v>
      </c>
      <c r="G111" s="104">
        <v>193.8</v>
      </c>
      <c r="H111" s="104">
        <v>269.2</v>
      </c>
      <c r="I111" s="104">
        <v>224.2</v>
      </c>
      <c r="J111" s="104">
        <v>178</v>
      </c>
      <c r="K111" s="104">
        <v>227</v>
      </c>
      <c r="L111" s="104">
        <v>195.1</v>
      </c>
      <c r="M111" s="104">
        <f>VLOOKUP($A111,[1]municipis!$A$1:$M$312,MATCH(M$1,[1]municipis!$A$1:$M$1,0),FALSE)</f>
        <v>164.4</v>
      </c>
      <c r="N111" s="104">
        <f>VLOOKUP($A111,[1]municipis!$A$1:$N$312,MATCH(N$1,[1]municipis!$A$1:$N$1,0),FALSE)</f>
        <v>250.6999999999999</v>
      </c>
    </row>
    <row r="112" spans="1:14" x14ac:dyDescent="0.2">
      <c r="A112" s="67">
        <v>8111</v>
      </c>
      <c r="B112" s="78" t="s">
        <v>112</v>
      </c>
      <c r="C112" s="79">
        <v>580</v>
      </c>
      <c r="D112" s="78" t="s">
        <v>553</v>
      </c>
      <c r="E112" s="80" t="s">
        <v>101</v>
      </c>
      <c r="F112" s="104">
        <v>90.5</v>
      </c>
      <c r="G112" s="104">
        <v>92.8</v>
      </c>
      <c r="H112" s="104">
        <v>141.19999999999999</v>
      </c>
      <c r="I112" s="104">
        <v>113.5</v>
      </c>
      <c r="J112" s="104">
        <v>89</v>
      </c>
      <c r="K112" s="104">
        <v>157.80000000000001</v>
      </c>
      <c r="L112" s="104">
        <v>50.5</v>
      </c>
      <c r="M112" s="104">
        <f>VLOOKUP($A112,[1]municipis!$A$1:$M$312,MATCH(M$1,[1]municipis!$A$1:$M$1,0),FALSE)</f>
        <v>36.9</v>
      </c>
      <c r="N112" s="104">
        <f>VLOOKUP($A112,[1]municipis!$A$1:$N$312,MATCH(N$1,[1]municipis!$A$1:$N$1,0),FALSE)</f>
        <v>159.49999999999997</v>
      </c>
    </row>
    <row r="113" spans="1:14" x14ac:dyDescent="0.2">
      <c r="A113" s="67">
        <v>8112</v>
      </c>
      <c r="B113" s="78" t="s">
        <v>113</v>
      </c>
      <c r="C113" s="79">
        <v>461</v>
      </c>
      <c r="D113" s="78" t="s">
        <v>553</v>
      </c>
      <c r="E113" s="80" t="s">
        <v>101</v>
      </c>
      <c r="F113" s="104">
        <v>90.5</v>
      </c>
      <c r="G113" s="104">
        <v>92.8</v>
      </c>
      <c r="H113" s="104">
        <v>141.19999999999999</v>
      </c>
      <c r="I113" s="104">
        <v>113.5</v>
      </c>
      <c r="J113" s="104">
        <v>89</v>
      </c>
      <c r="K113" s="104">
        <v>157.80000000000001</v>
      </c>
      <c r="L113" s="104">
        <v>50.5</v>
      </c>
      <c r="M113" s="104">
        <f>VLOOKUP($A113,[1]municipis!$A$1:$M$312,MATCH(M$1,[1]municipis!$A$1:$M$1,0),FALSE)</f>
        <v>36.9</v>
      </c>
      <c r="N113" s="104">
        <f>VLOOKUP($A113,[1]municipis!$A$1:$N$312,MATCH(N$1,[1]municipis!$A$1:$N$1,0),FALSE)</f>
        <v>159.49999999999997</v>
      </c>
    </row>
    <row r="114" spans="1:14" x14ac:dyDescent="0.2">
      <c r="A114" s="67">
        <v>8113</v>
      </c>
      <c r="B114" s="78" t="s">
        <v>114</v>
      </c>
      <c r="C114" s="79">
        <v>238</v>
      </c>
      <c r="D114" s="78" t="s">
        <v>551</v>
      </c>
      <c r="E114" s="80" t="s">
        <v>547</v>
      </c>
      <c r="F114" s="104">
        <v>179.95</v>
      </c>
      <c r="G114" s="104">
        <v>234.6</v>
      </c>
      <c r="H114" s="104">
        <v>291.89999999999998</v>
      </c>
      <c r="I114" s="104">
        <v>220.1</v>
      </c>
      <c r="J114" s="104">
        <v>216.7</v>
      </c>
      <c r="K114" s="104">
        <v>305.39999999999998</v>
      </c>
      <c r="L114" s="104">
        <v>211.1</v>
      </c>
      <c r="M114" s="104">
        <f>VLOOKUP($A114,[1]municipis!$A$1:$M$312,MATCH(M$1,[1]municipis!$A$1:$M$1,0),FALSE)</f>
        <v>209</v>
      </c>
      <c r="N114" s="104">
        <f>VLOOKUP($A114,[1]municipis!$A$1:$N$312,MATCH(N$1,[1]municipis!$A$1:$N$1,0),FALSE)</f>
        <v>332.6</v>
      </c>
    </row>
    <row r="115" spans="1:14" x14ac:dyDescent="0.2">
      <c r="A115" s="67">
        <v>8114</v>
      </c>
      <c r="B115" s="78" t="s">
        <v>115</v>
      </c>
      <c r="C115" s="79">
        <v>56</v>
      </c>
      <c r="D115" s="78" t="s">
        <v>550</v>
      </c>
      <c r="E115" s="80" t="s">
        <v>294</v>
      </c>
      <c r="F115" s="104">
        <v>205.9</v>
      </c>
      <c r="G115" s="104">
        <v>227.9</v>
      </c>
      <c r="H115" s="104">
        <v>319.10000000000002</v>
      </c>
      <c r="I115" s="104">
        <v>298.39999999999998</v>
      </c>
      <c r="J115" s="104">
        <v>223.7</v>
      </c>
      <c r="K115" s="104">
        <v>355.4</v>
      </c>
      <c r="L115" s="104">
        <v>279.7</v>
      </c>
      <c r="M115" s="104">
        <f>VLOOKUP($A115,[1]municipis!$A$1:$M$312,MATCH(M$1,[1]municipis!$A$1:$M$1,0),FALSE)</f>
        <v>249.39999999999998</v>
      </c>
      <c r="N115" s="104">
        <f>VLOOKUP($A115,[1]municipis!$A$1:$N$312,MATCH(N$1,[1]municipis!$A$1:$N$1,0),FALSE)</f>
        <v>376.20000000000005</v>
      </c>
    </row>
    <row r="116" spans="1:14" x14ac:dyDescent="0.2">
      <c r="A116" s="67">
        <v>8115</v>
      </c>
      <c r="B116" s="78" t="s">
        <v>116</v>
      </c>
      <c r="C116" s="79">
        <v>96</v>
      </c>
      <c r="D116" s="78" t="s">
        <v>554</v>
      </c>
      <c r="E116" s="80" t="s">
        <v>309</v>
      </c>
      <c r="F116" s="104">
        <v>134.1</v>
      </c>
      <c r="G116" s="104">
        <v>178.5</v>
      </c>
      <c r="H116" s="104">
        <v>226.2</v>
      </c>
      <c r="I116" s="104">
        <v>185.7</v>
      </c>
      <c r="J116" s="104">
        <v>116</v>
      </c>
      <c r="K116" s="104">
        <v>197.7</v>
      </c>
      <c r="L116" s="104">
        <v>133.19999999999999</v>
      </c>
      <c r="M116" s="104">
        <f>VLOOKUP($A116,[1]municipis!$A$1:$M$312,MATCH(M$1,[1]municipis!$A$1:$M$1,0),FALSE)</f>
        <v>96.2</v>
      </c>
      <c r="N116" s="104">
        <f>VLOOKUP($A116,[1]municipis!$A$1:$N$312,MATCH(N$1,[1]municipis!$A$1:$N$1,0),FALSE)</f>
        <v>213.19999999999993</v>
      </c>
    </row>
    <row r="117" spans="1:14" x14ac:dyDescent="0.2">
      <c r="A117" s="67">
        <v>8116</v>
      </c>
      <c r="B117" s="78" t="s">
        <v>117</v>
      </c>
      <c r="C117" s="79">
        <v>468</v>
      </c>
      <c r="D117" s="78" t="s">
        <v>553</v>
      </c>
      <c r="E117" s="80" t="s">
        <v>101</v>
      </c>
      <c r="F117" s="104">
        <v>90.5</v>
      </c>
      <c r="G117" s="104">
        <v>92.8</v>
      </c>
      <c r="H117" s="104">
        <v>141.19999999999999</v>
      </c>
      <c r="I117" s="104">
        <v>113.5</v>
      </c>
      <c r="J117" s="104">
        <v>89</v>
      </c>
      <c r="K117" s="104">
        <v>157.80000000000001</v>
      </c>
      <c r="L117" s="104">
        <v>50.5</v>
      </c>
      <c r="M117" s="104">
        <f>VLOOKUP($A117,[1]municipis!$A$1:$M$312,MATCH(M$1,[1]municipis!$A$1:$M$1,0),FALSE)</f>
        <v>36.9</v>
      </c>
      <c r="N117" s="104">
        <f>VLOOKUP($A117,[1]municipis!$A$1:$N$312,MATCH(N$1,[1]municipis!$A$1:$N$1,0),FALSE)</f>
        <v>159.49999999999997</v>
      </c>
    </row>
    <row r="118" spans="1:14" x14ac:dyDescent="0.2">
      <c r="A118" s="67">
        <v>8117</v>
      </c>
      <c r="B118" s="78" t="s">
        <v>118</v>
      </c>
      <c r="C118" s="79">
        <v>533</v>
      </c>
      <c r="D118" s="78" t="s">
        <v>553</v>
      </c>
      <c r="E118" s="80" t="s">
        <v>101</v>
      </c>
      <c r="F118" s="104">
        <v>90.5</v>
      </c>
      <c r="G118" s="104">
        <v>92.8</v>
      </c>
      <c r="H118" s="104">
        <v>141.19999999999999</v>
      </c>
      <c r="I118" s="104">
        <v>113.5</v>
      </c>
      <c r="J118" s="104">
        <v>89</v>
      </c>
      <c r="K118" s="104">
        <v>157.80000000000001</v>
      </c>
      <c r="L118" s="104">
        <v>50.5</v>
      </c>
      <c r="M118" s="104">
        <f>VLOOKUP($A118,[1]municipis!$A$1:$M$312,MATCH(M$1,[1]municipis!$A$1:$M$1,0),FALSE)</f>
        <v>36.9</v>
      </c>
      <c r="N118" s="104">
        <f>VLOOKUP($A118,[1]municipis!$A$1:$N$312,MATCH(N$1,[1]municipis!$A$1:$N$1,0),FALSE)</f>
        <v>159.49999999999997</v>
      </c>
    </row>
    <row r="119" spans="1:14" x14ac:dyDescent="0.2">
      <c r="A119" s="67">
        <v>8118</v>
      </c>
      <c r="B119" s="78" t="s">
        <v>119</v>
      </c>
      <c r="C119" s="79">
        <v>27</v>
      </c>
      <c r="D119" s="78" t="s">
        <v>552</v>
      </c>
      <c r="E119" s="80" t="s">
        <v>218</v>
      </c>
      <c r="F119" s="104">
        <v>243.4</v>
      </c>
      <c r="G119" s="104">
        <v>268.60000000000002</v>
      </c>
      <c r="H119" s="104">
        <v>330</v>
      </c>
      <c r="I119" s="104">
        <v>302.8</v>
      </c>
      <c r="J119" s="104">
        <v>279.10000000000002</v>
      </c>
      <c r="K119" s="104">
        <v>331.6</v>
      </c>
      <c r="L119" s="104">
        <v>269.8</v>
      </c>
      <c r="M119" s="104">
        <f>VLOOKUP($A119,[1]municipis!$A$1:$M$312,MATCH(M$1,[1]municipis!$A$1:$M$1,0),FALSE)</f>
        <v>239.1</v>
      </c>
      <c r="N119" s="104">
        <f>VLOOKUP($A119,[1]municipis!$A$1:$N$312,MATCH(N$1,[1]municipis!$A$1:$N$1,0),FALSE)</f>
        <v>301.09999999999985</v>
      </c>
    </row>
    <row r="120" spans="1:14" x14ac:dyDescent="0.2">
      <c r="A120" s="67">
        <v>8119</v>
      </c>
      <c r="B120" s="78" t="s">
        <v>120</v>
      </c>
      <c r="C120" s="79">
        <v>257</v>
      </c>
      <c r="D120" s="78" t="s">
        <v>555</v>
      </c>
      <c r="E120" s="80" t="s">
        <v>144</v>
      </c>
      <c r="F120" s="104">
        <v>149.69999999999999</v>
      </c>
      <c r="G120" s="104">
        <v>201.6</v>
      </c>
      <c r="H120" s="104">
        <v>212.6</v>
      </c>
      <c r="I120" s="104">
        <v>165.2</v>
      </c>
      <c r="J120" s="104">
        <v>149.1</v>
      </c>
      <c r="K120" s="104">
        <v>217.9</v>
      </c>
      <c r="L120" s="104">
        <v>135.5</v>
      </c>
      <c r="M120" s="104">
        <f>VLOOKUP($A120,[1]municipis!$A$1:$M$312,MATCH(M$1,[1]municipis!$A$1:$M$1,0),FALSE)</f>
        <v>138.10000000000002</v>
      </c>
      <c r="N120" s="104">
        <f>VLOOKUP($A120,[1]municipis!$A$1:$N$312,MATCH(N$1,[1]municipis!$A$1:$N$1,0),FALSE)</f>
        <v>257.39999999999998</v>
      </c>
    </row>
    <row r="121" spans="1:14" x14ac:dyDescent="0.2">
      <c r="A121" s="67">
        <v>8120</v>
      </c>
      <c r="B121" s="78" t="s">
        <v>121</v>
      </c>
      <c r="C121" s="79">
        <v>423</v>
      </c>
      <c r="D121" s="78" t="s">
        <v>561</v>
      </c>
      <c r="E121" s="80" t="s">
        <v>265</v>
      </c>
      <c r="F121" s="104">
        <v>189.9</v>
      </c>
      <c r="G121" s="104">
        <v>249.9</v>
      </c>
      <c r="H121" s="104">
        <v>309</v>
      </c>
      <c r="I121" s="104">
        <v>263</v>
      </c>
      <c r="J121" s="104">
        <v>198.2</v>
      </c>
      <c r="K121" s="104">
        <v>285.3</v>
      </c>
      <c r="L121" s="104">
        <v>216.4</v>
      </c>
      <c r="M121" s="104">
        <f>VLOOKUP($A121,[1]municipis!$A$1:$M$312,MATCH(M$1,[1]municipis!$A$1:$M$1,0),FALSE)</f>
        <v>150.6</v>
      </c>
      <c r="N121" s="104">
        <f>VLOOKUP($A121,[1]municipis!$A$1:$N$312,MATCH(N$1,[1]municipis!$A$1:$N$1,0),FALSE)</f>
        <v>296.59999999999991</v>
      </c>
    </row>
    <row r="122" spans="1:14" x14ac:dyDescent="0.2">
      <c r="A122" s="67">
        <v>8121</v>
      </c>
      <c r="B122" s="78" t="s">
        <v>122</v>
      </c>
      <c r="C122" s="79">
        <v>28</v>
      </c>
      <c r="D122" s="78" t="s">
        <v>552</v>
      </c>
      <c r="E122" s="80" t="s">
        <v>218</v>
      </c>
      <c r="F122" s="104">
        <v>243.4</v>
      </c>
      <c r="G122" s="104">
        <v>268.60000000000002</v>
      </c>
      <c r="H122" s="104">
        <v>330</v>
      </c>
      <c r="I122" s="104">
        <v>302.8</v>
      </c>
      <c r="J122" s="104">
        <v>279.10000000000002</v>
      </c>
      <c r="K122" s="104">
        <v>331.6</v>
      </c>
      <c r="L122" s="104">
        <v>269.8</v>
      </c>
      <c r="M122" s="104">
        <f>VLOOKUP($A122,[1]municipis!$A$1:$M$312,MATCH(M$1,[1]municipis!$A$1:$M$1,0),FALSE)</f>
        <v>239.1</v>
      </c>
      <c r="N122" s="104">
        <f>VLOOKUP($A122,[1]municipis!$A$1:$N$312,MATCH(N$1,[1]municipis!$A$1:$N$1,0),FALSE)</f>
        <v>301.09999999999985</v>
      </c>
    </row>
    <row r="123" spans="1:14" x14ac:dyDescent="0.2">
      <c r="A123" s="67">
        <v>8122</v>
      </c>
      <c r="B123" s="78" t="s">
        <v>123</v>
      </c>
      <c r="C123" s="79">
        <v>430</v>
      </c>
      <c r="D123" s="78" t="s">
        <v>557</v>
      </c>
      <c r="E123" s="80" t="s">
        <v>545</v>
      </c>
      <c r="F123" s="104">
        <v>123.2</v>
      </c>
      <c r="G123" s="104">
        <v>157.69999999999999</v>
      </c>
      <c r="H123" s="104">
        <v>218.2</v>
      </c>
      <c r="I123" s="104">
        <v>160.6</v>
      </c>
      <c r="J123" s="104">
        <v>133.1</v>
      </c>
      <c r="K123" s="104">
        <v>190.1</v>
      </c>
      <c r="L123" s="104">
        <v>132.6</v>
      </c>
      <c r="M123" s="104">
        <f>VLOOKUP($A123,[1]municipis!$A$1:$M$312,MATCH(M$1,[1]municipis!$A$1:$M$1,0),FALSE)</f>
        <v>126.09999999999994</v>
      </c>
      <c r="N123" s="104">
        <f>VLOOKUP($A123,[1]municipis!$A$1:$N$312,MATCH(N$1,[1]municipis!$A$1:$N$1,0),FALSE)</f>
        <v>222.20000000000005</v>
      </c>
    </row>
    <row r="124" spans="1:14" x14ac:dyDescent="0.2">
      <c r="A124" s="67">
        <v>8123</v>
      </c>
      <c r="B124" s="78" t="s">
        <v>124</v>
      </c>
      <c r="C124" s="79">
        <v>37</v>
      </c>
      <c r="D124" s="78" t="s">
        <v>550</v>
      </c>
      <c r="E124" s="80" t="s">
        <v>300</v>
      </c>
      <c r="F124" s="104">
        <v>214</v>
      </c>
      <c r="G124" s="104">
        <v>302.60000000000002</v>
      </c>
      <c r="H124" s="104">
        <v>351.3</v>
      </c>
      <c r="I124" s="104">
        <v>312</v>
      </c>
      <c r="J124" s="104">
        <v>290.5</v>
      </c>
      <c r="K124" s="104">
        <v>350.7</v>
      </c>
      <c r="L124" s="104">
        <v>304.7</v>
      </c>
      <c r="M124" s="104">
        <f>VLOOKUP($A124,[1]municipis!$A$1:$M$312,MATCH(M$1,[1]municipis!$A$1:$M$1,0),FALSE)</f>
        <v>301.69999999999987</v>
      </c>
      <c r="N124" s="104">
        <f>VLOOKUP($A124,[1]municipis!$A$1:$N$312,MATCH(N$1,[1]municipis!$A$1:$N$1,0),FALSE)</f>
        <v>394.30000000000024</v>
      </c>
    </row>
    <row r="125" spans="1:14" x14ac:dyDescent="0.2">
      <c r="A125" s="67">
        <v>8124</v>
      </c>
      <c r="B125" s="78" t="s">
        <v>125</v>
      </c>
      <c r="C125" s="79">
        <v>65</v>
      </c>
      <c r="D125" s="78" t="s">
        <v>554</v>
      </c>
      <c r="E125" s="80" t="s">
        <v>309</v>
      </c>
      <c r="F125" s="104">
        <v>134.1</v>
      </c>
      <c r="G125" s="104">
        <v>178.5</v>
      </c>
      <c r="H125" s="104">
        <v>226.2</v>
      </c>
      <c r="I125" s="104">
        <v>185.7</v>
      </c>
      <c r="J125" s="104">
        <v>116</v>
      </c>
      <c r="K125" s="104">
        <v>197.7</v>
      </c>
      <c r="L125" s="104">
        <v>133.19999999999999</v>
      </c>
      <c r="M125" s="104">
        <f>VLOOKUP($A125,[1]municipis!$A$1:$M$312,MATCH(M$1,[1]municipis!$A$1:$M$1,0),FALSE)</f>
        <v>96.2</v>
      </c>
      <c r="N125" s="104">
        <f>VLOOKUP($A125,[1]municipis!$A$1:$N$312,MATCH(N$1,[1]municipis!$A$1:$N$1,0),FALSE)</f>
        <v>213.19999999999993</v>
      </c>
    </row>
    <row r="126" spans="1:14" x14ac:dyDescent="0.2">
      <c r="A126" s="67">
        <v>8125</v>
      </c>
      <c r="B126" s="78" t="s">
        <v>126</v>
      </c>
      <c r="C126" s="79">
        <v>36</v>
      </c>
      <c r="D126" s="78" t="s">
        <v>561</v>
      </c>
      <c r="E126" s="80" t="s">
        <v>265</v>
      </c>
      <c r="F126" s="104">
        <v>189.9</v>
      </c>
      <c r="G126" s="104">
        <v>249.9</v>
      </c>
      <c r="H126" s="104">
        <v>309</v>
      </c>
      <c r="I126" s="104">
        <v>263</v>
      </c>
      <c r="J126" s="104">
        <v>198.2</v>
      </c>
      <c r="K126" s="104">
        <v>285.3</v>
      </c>
      <c r="L126" s="104">
        <v>216.4</v>
      </c>
      <c r="M126" s="104">
        <f>VLOOKUP($A126,[1]municipis!$A$1:$M$312,MATCH(M$1,[1]municipis!$A$1:$M$1,0),FALSE)</f>
        <v>150.6</v>
      </c>
      <c r="N126" s="104">
        <f>VLOOKUP($A126,[1]municipis!$A$1:$N$312,MATCH(N$1,[1]municipis!$A$1:$N$1,0),FALSE)</f>
        <v>296.59999999999991</v>
      </c>
    </row>
    <row r="127" spans="1:14" x14ac:dyDescent="0.2">
      <c r="A127" s="67">
        <v>8126</v>
      </c>
      <c r="B127" s="78" t="s">
        <v>127</v>
      </c>
      <c r="C127" s="79">
        <v>20</v>
      </c>
      <c r="D127" s="78" t="s">
        <v>552</v>
      </c>
      <c r="E127" s="80" t="s">
        <v>218</v>
      </c>
      <c r="F127" s="104">
        <v>243.4</v>
      </c>
      <c r="G127" s="104">
        <v>268.60000000000002</v>
      </c>
      <c r="H127" s="104">
        <v>330</v>
      </c>
      <c r="I127" s="104">
        <v>302.8</v>
      </c>
      <c r="J127" s="104">
        <v>279.10000000000002</v>
      </c>
      <c r="K127" s="104">
        <v>331.6</v>
      </c>
      <c r="L127" s="104">
        <v>269.8</v>
      </c>
      <c r="M127" s="104">
        <f>VLOOKUP($A127,[1]municipis!$A$1:$M$312,MATCH(M$1,[1]municipis!$A$1:$M$1,0),FALSE)</f>
        <v>239.1</v>
      </c>
      <c r="N127" s="104">
        <f>VLOOKUP($A127,[1]municipis!$A$1:$N$312,MATCH(N$1,[1]municipis!$A$1:$N$1,0),FALSE)</f>
        <v>301.09999999999985</v>
      </c>
    </row>
    <row r="128" spans="1:14" x14ac:dyDescent="0.2">
      <c r="A128" s="67">
        <v>8127</v>
      </c>
      <c r="B128" s="78" t="s">
        <v>128</v>
      </c>
      <c r="C128" s="79">
        <v>161</v>
      </c>
      <c r="D128" s="78" t="s">
        <v>551</v>
      </c>
      <c r="E128" s="80" t="s">
        <v>547</v>
      </c>
      <c r="F128" s="104">
        <v>179.95</v>
      </c>
      <c r="G128" s="104">
        <v>234.6</v>
      </c>
      <c r="H128" s="104">
        <v>291.89999999999998</v>
      </c>
      <c r="I128" s="104">
        <v>220.1</v>
      </c>
      <c r="J128" s="104">
        <v>216.7</v>
      </c>
      <c r="K128" s="104">
        <v>305.39999999999998</v>
      </c>
      <c r="L128" s="104">
        <v>211.1</v>
      </c>
      <c r="M128" s="104">
        <f>VLOOKUP($A128,[1]municipis!$A$1:$M$312,MATCH(M$1,[1]municipis!$A$1:$M$1,0),FALSE)</f>
        <v>209</v>
      </c>
      <c r="N128" s="104">
        <f>VLOOKUP($A128,[1]municipis!$A$1:$N$312,MATCH(N$1,[1]municipis!$A$1:$N$1,0),FALSE)</f>
        <v>332.6</v>
      </c>
    </row>
    <row r="129" spans="1:14" x14ac:dyDescent="0.2">
      <c r="A129" s="67">
        <v>8128</v>
      </c>
      <c r="B129" s="78" t="s">
        <v>129</v>
      </c>
      <c r="C129" s="79">
        <v>447</v>
      </c>
      <c r="D129" s="78" t="s">
        <v>551</v>
      </c>
      <c r="E129" s="80" t="s">
        <v>11</v>
      </c>
      <c r="F129" s="104">
        <v>183.4</v>
      </c>
      <c r="G129" s="104">
        <v>215.3</v>
      </c>
      <c r="H129" s="104">
        <v>278.3</v>
      </c>
      <c r="I129" s="104">
        <v>181.7</v>
      </c>
      <c r="J129" s="104">
        <v>192.9</v>
      </c>
      <c r="K129" s="104">
        <v>272.89999999999998</v>
      </c>
      <c r="L129" s="104">
        <v>160.69999999999999</v>
      </c>
      <c r="M129" s="104">
        <f>VLOOKUP($A129,[1]municipis!$A$1:$M$312,MATCH(M$1,[1]municipis!$A$1:$M$1,0),FALSE)</f>
        <v>140.09999999999997</v>
      </c>
      <c r="N129" s="104">
        <f>VLOOKUP($A129,[1]municipis!$A$1:$N$312,MATCH(N$1,[1]municipis!$A$1:$N$1,0),FALSE)</f>
        <v>305.80000000000007</v>
      </c>
    </row>
    <row r="130" spans="1:14" x14ac:dyDescent="0.2">
      <c r="A130" s="67">
        <v>8129</v>
      </c>
      <c r="B130" s="78" t="s">
        <v>130</v>
      </c>
      <c r="C130" s="79">
        <v>807</v>
      </c>
      <c r="D130" s="78" t="s">
        <v>553</v>
      </c>
      <c r="E130" s="80" t="s">
        <v>130</v>
      </c>
      <c r="F130" s="104">
        <v>67.5</v>
      </c>
      <c r="G130" s="104">
        <v>83.5</v>
      </c>
      <c r="H130" s="104">
        <v>135.69999999999999</v>
      </c>
      <c r="I130" s="104">
        <v>85.7</v>
      </c>
      <c r="J130" s="104">
        <v>56.1</v>
      </c>
      <c r="K130" s="104">
        <v>141.80000000000001</v>
      </c>
      <c r="L130" s="104">
        <v>50.5</v>
      </c>
      <c r="M130" s="104">
        <f>VLOOKUP($A130,[1]municipis!$A$1:$M$312,MATCH(M$1,[1]municipis!$A$1:$M$1,0),FALSE)</f>
        <v>23.400000000000002</v>
      </c>
      <c r="N130" s="104">
        <f>VLOOKUP($A130,[1]municipis!$A$1:$N$312,MATCH(N$1,[1]municipis!$A$1:$N$1,0),FALSE)</f>
        <v>146.70000000000002</v>
      </c>
    </row>
    <row r="131" spans="1:14" x14ac:dyDescent="0.2">
      <c r="A131" s="67">
        <v>8130</v>
      </c>
      <c r="B131" s="78" t="s">
        <v>131</v>
      </c>
      <c r="C131" s="79">
        <v>728</v>
      </c>
      <c r="D131" s="78" t="s">
        <v>556</v>
      </c>
      <c r="E131" s="80" t="s">
        <v>100</v>
      </c>
      <c r="F131" s="104">
        <v>59.7</v>
      </c>
      <c r="G131" s="104">
        <v>60.4</v>
      </c>
      <c r="H131" s="104">
        <v>63.2</v>
      </c>
      <c r="I131" s="104">
        <v>30.2</v>
      </c>
      <c r="J131" s="104">
        <v>18.7</v>
      </c>
      <c r="K131" s="104">
        <v>83</v>
      </c>
      <c r="L131" s="104">
        <v>5.7</v>
      </c>
      <c r="M131" s="104">
        <f>VLOOKUP($A131,[1]municipis!$A$1:$M$312,MATCH(M$1,[1]municipis!$A$1:$M$1,0),FALSE)</f>
        <v>4.8000000000000007</v>
      </c>
      <c r="N131" s="104">
        <f>VLOOKUP($A131,[1]municipis!$A$1:$N$312,MATCH(N$1,[1]municipis!$A$1:$N$1,0),FALSE)</f>
        <v>78.5</v>
      </c>
    </row>
    <row r="132" spans="1:14" x14ac:dyDescent="0.2">
      <c r="A132" s="67">
        <v>8131</v>
      </c>
      <c r="B132" s="78" t="s">
        <v>132</v>
      </c>
      <c r="C132" s="79">
        <v>577</v>
      </c>
      <c r="D132" s="78" t="s">
        <v>553</v>
      </c>
      <c r="E132" s="80" t="s">
        <v>132</v>
      </c>
      <c r="F132" s="104">
        <v>76.3</v>
      </c>
      <c r="G132" s="104">
        <v>50.9</v>
      </c>
      <c r="H132" s="104">
        <v>79.5</v>
      </c>
      <c r="I132" s="104">
        <v>70.099999999999994</v>
      </c>
      <c r="J132" s="104">
        <v>40.6</v>
      </c>
      <c r="K132" s="104">
        <v>141.9</v>
      </c>
      <c r="L132" s="104">
        <v>32.299999999999997</v>
      </c>
      <c r="M132" s="104">
        <f>VLOOKUP($A132,[1]municipis!$A$1:$M$312,MATCH(M$1,[1]municipis!$A$1:$M$1,0),FALSE)</f>
        <v>20.700000000000003</v>
      </c>
      <c r="N132" s="104">
        <f>VLOOKUP($A132,[1]municipis!$A$1:$N$312,MATCH(N$1,[1]municipis!$A$1:$N$1,0),FALSE)</f>
        <v>145.4</v>
      </c>
    </row>
    <row r="133" spans="1:14" x14ac:dyDescent="0.2">
      <c r="A133" s="67">
        <v>8132</v>
      </c>
      <c r="B133" s="78" t="s">
        <v>133</v>
      </c>
      <c r="C133" s="79">
        <v>756</v>
      </c>
      <c r="D133" s="78" t="s">
        <v>556</v>
      </c>
      <c r="E133" s="80" t="s">
        <v>100</v>
      </c>
      <c r="F133" s="104">
        <v>59.7</v>
      </c>
      <c r="G133" s="104">
        <v>60.4</v>
      </c>
      <c r="H133" s="104">
        <v>63.2</v>
      </c>
      <c r="I133" s="104">
        <v>30.2</v>
      </c>
      <c r="J133" s="104">
        <v>18.7</v>
      </c>
      <c r="K133" s="104">
        <v>83</v>
      </c>
      <c r="L133" s="104">
        <v>5.7</v>
      </c>
      <c r="M133" s="104">
        <f>VLOOKUP($A133,[1]municipis!$A$1:$M$312,MATCH(M$1,[1]municipis!$A$1:$M$1,0),FALSE)</f>
        <v>4.8000000000000007</v>
      </c>
      <c r="N133" s="104">
        <f>VLOOKUP($A133,[1]municipis!$A$1:$N$312,MATCH(N$1,[1]municipis!$A$1:$N$1,0),FALSE)</f>
        <v>78.5</v>
      </c>
    </row>
    <row r="134" spans="1:14" x14ac:dyDescent="0.2">
      <c r="A134" s="67">
        <v>8133</v>
      </c>
      <c r="B134" s="78" t="s">
        <v>134</v>
      </c>
      <c r="C134" s="79">
        <v>709</v>
      </c>
      <c r="D134" s="78" t="s">
        <v>555</v>
      </c>
      <c r="E134" s="80" t="s">
        <v>144</v>
      </c>
      <c r="F134" s="104">
        <v>149.69999999999999</v>
      </c>
      <c r="G134" s="104">
        <v>201.6</v>
      </c>
      <c r="H134" s="104">
        <v>212.6</v>
      </c>
      <c r="I134" s="104">
        <v>165.2</v>
      </c>
      <c r="J134" s="104">
        <v>149.1</v>
      </c>
      <c r="K134" s="104">
        <v>217.9</v>
      </c>
      <c r="L134" s="104">
        <v>135.5</v>
      </c>
      <c r="M134" s="104">
        <f>VLOOKUP($A134,[1]municipis!$A$1:$M$312,MATCH(M$1,[1]municipis!$A$1:$M$1,0),FALSE)</f>
        <v>138.10000000000002</v>
      </c>
      <c r="N134" s="104">
        <f>VLOOKUP($A134,[1]municipis!$A$1:$N$312,MATCH(N$1,[1]municipis!$A$1:$N$1,0),FALSE)</f>
        <v>257.39999999999998</v>
      </c>
    </row>
    <row r="135" spans="1:14" x14ac:dyDescent="0.2">
      <c r="A135" s="67">
        <v>8134</v>
      </c>
      <c r="B135" s="78" t="s">
        <v>135</v>
      </c>
      <c r="C135" s="79">
        <v>330</v>
      </c>
      <c r="D135" s="78" t="s">
        <v>554</v>
      </c>
      <c r="E135" s="80" t="s">
        <v>34</v>
      </c>
      <c r="F135" s="104">
        <v>234.1</v>
      </c>
      <c r="G135" s="104">
        <v>257.39999999999998</v>
      </c>
      <c r="H135" s="104">
        <v>299.3</v>
      </c>
      <c r="I135" s="104">
        <v>244.3</v>
      </c>
      <c r="J135" s="104">
        <v>169</v>
      </c>
      <c r="K135" s="104">
        <v>255.5</v>
      </c>
      <c r="L135" s="104">
        <v>196.1</v>
      </c>
      <c r="M135" s="104">
        <f>VLOOKUP($A135,[1]municipis!$A$1:$M$312,MATCH(M$1,[1]municipis!$A$1:$M$1,0),FALSE)</f>
        <v>189.7</v>
      </c>
      <c r="N135" s="104">
        <f>VLOOKUP($A135,[1]municipis!$A$1:$N$312,MATCH(N$1,[1]municipis!$A$1:$N$1,0),FALSE)</f>
        <v>280.40000000000003</v>
      </c>
    </row>
    <row r="136" spans="1:14" x14ac:dyDescent="0.2">
      <c r="A136" s="67">
        <v>8135</v>
      </c>
      <c r="B136" s="78" t="s">
        <v>136</v>
      </c>
      <c r="C136" s="79">
        <v>72</v>
      </c>
      <c r="D136" s="78" t="s">
        <v>554</v>
      </c>
      <c r="E136" s="80" t="s">
        <v>309</v>
      </c>
      <c r="F136" s="104">
        <v>134.1</v>
      </c>
      <c r="G136" s="104">
        <v>178.5</v>
      </c>
      <c r="H136" s="104">
        <v>226.2</v>
      </c>
      <c r="I136" s="104">
        <v>185.7</v>
      </c>
      <c r="J136" s="104">
        <v>116</v>
      </c>
      <c r="K136" s="104">
        <v>197.7</v>
      </c>
      <c r="L136" s="104">
        <v>133.19999999999999</v>
      </c>
      <c r="M136" s="104">
        <f>VLOOKUP($A136,[1]municipis!$A$1:$M$312,MATCH(M$1,[1]municipis!$A$1:$M$1,0),FALSE)</f>
        <v>96.2</v>
      </c>
      <c r="N136" s="104">
        <f>VLOOKUP($A136,[1]municipis!$A$1:$N$312,MATCH(N$1,[1]municipis!$A$1:$N$1,0),FALSE)</f>
        <v>213.19999999999993</v>
      </c>
    </row>
    <row r="137" spans="1:14" x14ac:dyDescent="0.2">
      <c r="A137" s="67">
        <v>8136</v>
      </c>
      <c r="B137" s="78" t="s">
        <v>137</v>
      </c>
      <c r="C137" s="79">
        <v>116</v>
      </c>
      <c r="D137" s="78" t="s">
        <v>554</v>
      </c>
      <c r="E137" s="80" t="s">
        <v>309</v>
      </c>
      <c r="F137" s="104">
        <v>134.1</v>
      </c>
      <c r="G137" s="104">
        <v>178.5</v>
      </c>
      <c r="H137" s="104">
        <v>226.2</v>
      </c>
      <c r="I137" s="104">
        <v>185.7</v>
      </c>
      <c r="J137" s="104">
        <v>116</v>
      </c>
      <c r="K137" s="104">
        <v>197.7</v>
      </c>
      <c r="L137" s="104">
        <v>133.19999999999999</v>
      </c>
      <c r="M137" s="104">
        <f>VLOOKUP($A137,[1]municipis!$A$1:$M$312,MATCH(M$1,[1]municipis!$A$1:$M$1,0),FALSE)</f>
        <v>96.2</v>
      </c>
      <c r="N137" s="104">
        <f>VLOOKUP($A137,[1]municipis!$A$1:$N$312,MATCH(N$1,[1]municipis!$A$1:$N$1,0),FALSE)</f>
        <v>213.19999999999993</v>
      </c>
    </row>
    <row r="138" spans="1:14" x14ac:dyDescent="0.2">
      <c r="A138" s="67">
        <v>8137</v>
      </c>
      <c r="B138" s="78" t="s">
        <v>138</v>
      </c>
      <c r="C138" s="79">
        <v>528</v>
      </c>
      <c r="D138" s="78" t="s">
        <v>554</v>
      </c>
      <c r="E138" s="80" t="s">
        <v>34</v>
      </c>
      <c r="F138" s="104">
        <v>234.1</v>
      </c>
      <c r="G138" s="104">
        <v>257.39999999999998</v>
      </c>
      <c r="H138" s="104">
        <v>299.3</v>
      </c>
      <c r="I138" s="104">
        <v>244.3</v>
      </c>
      <c r="J138" s="104">
        <v>169</v>
      </c>
      <c r="K138" s="104">
        <v>255.5</v>
      </c>
      <c r="L138" s="104">
        <v>196.1</v>
      </c>
      <c r="M138" s="104">
        <f>VLOOKUP($A138,[1]municipis!$A$1:$M$312,MATCH(M$1,[1]municipis!$A$1:$M$1,0),FALSE)</f>
        <v>189.7</v>
      </c>
      <c r="N138" s="104">
        <f>VLOOKUP($A138,[1]municipis!$A$1:$N$312,MATCH(N$1,[1]municipis!$A$1:$N$1,0),FALSE)</f>
        <v>280.40000000000003</v>
      </c>
    </row>
    <row r="139" spans="1:14" x14ac:dyDescent="0.2">
      <c r="A139" s="67">
        <v>8138</v>
      </c>
      <c r="B139" s="78" t="s">
        <v>139</v>
      </c>
      <c r="C139" s="79">
        <v>717</v>
      </c>
      <c r="D139" s="78" t="s">
        <v>551</v>
      </c>
      <c r="E139" s="80" t="s">
        <v>130</v>
      </c>
      <c r="F139" s="104">
        <v>67.5</v>
      </c>
      <c r="G139" s="104">
        <v>83.5</v>
      </c>
      <c r="H139" s="104">
        <v>135.69999999999999</v>
      </c>
      <c r="I139" s="104">
        <v>85.7</v>
      </c>
      <c r="J139" s="104">
        <v>56.1</v>
      </c>
      <c r="K139" s="104">
        <v>141.80000000000001</v>
      </c>
      <c r="L139" s="104">
        <v>50.5</v>
      </c>
      <c r="M139" s="104">
        <f>VLOOKUP($A139,[1]municipis!$A$1:$M$312,MATCH(M$1,[1]municipis!$A$1:$M$1,0),FALSE)</f>
        <v>23.400000000000002</v>
      </c>
      <c r="N139" s="104">
        <f>VLOOKUP($A139,[1]municipis!$A$1:$N$312,MATCH(N$1,[1]municipis!$A$1:$N$1,0),FALSE)</f>
        <v>146.70000000000002</v>
      </c>
    </row>
    <row r="140" spans="1:14" x14ac:dyDescent="0.2">
      <c r="A140" s="67">
        <v>8139</v>
      </c>
      <c r="B140" s="78" t="s">
        <v>140</v>
      </c>
      <c r="C140" s="79">
        <v>454</v>
      </c>
      <c r="D140" s="78" t="s">
        <v>551</v>
      </c>
      <c r="E140" s="80" t="s">
        <v>222</v>
      </c>
      <c r="F140" s="104">
        <v>68.900000000000006</v>
      </c>
      <c r="G140" s="104">
        <v>80.5</v>
      </c>
      <c r="H140" s="104">
        <v>142.69999999999999</v>
      </c>
      <c r="I140" s="104">
        <v>95.2</v>
      </c>
      <c r="J140" s="104">
        <v>40.799999999999997</v>
      </c>
      <c r="K140" s="104">
        <v>111.7</v>
      </c>
      <c r="L140" s="104">
        <v>53</v>
      </c>
      <c r="M140" s="104">
        <f>VLOOKUP($A140,[1]municipis!$A$1:$M$312,MATCH(M$1,[1]municipis!$A$1:$M$1,0),FALSE)</f>
        <v>24.7</v>
      </c>
      <c r="N140" s="104">
        <f>VLOOKUP($A140,[1]municipis!$A$1:$N$312,MATCH(N$1,[1]municipis!$A$1:$N$1,0),FALSE)</f>
        <v>126.49999999999997</v>
      </c>
    </row>
    <row r="141" spans="1:14" x14ac:dyDescent="0.2">
      <c r="A141" s="67">
        <v>8140</v>
      </c>
      <c r="B141" s="78" t="s">
        <v>141</v>
      </c>
      <c r="C141" s="79">
        <v>269</v>
      </c>
      <c r="D141" s="78" t="s">
        <v>551</v>
      </c>
      <c r="E141" s="80" t="s">
        <v>11</v>
      </c>
      <c r="F141" s="104">
        <v>183.4</v>
      </c>
      <c r="G141" s="104">
        <v>215.3</v>
      </c>
      <c r="H141" s="104">
        <v>278.3</v>
      </c>
      <c r="I141" s="104">
        <v>181.7</v>
      </c>
      <c r="J141" s="104">
        <v>192.9</v>
      </c>
      <c r="K141" s="104">
        <v>272.89999999999998</v>
      </c>
      <c r="L141" s="104">
        <v>160.69999999999999</v>
      </c>
      <c r="M141" s="104">
        <f>VLOOKUP($A141,[1]municipis!$A$1:$M$312,MATCH(M$1,[1]municipis!$A$1:$M$1,0),FALSE)</f>
        <v>140.09999999999997</v>
      </c>
      <c r="N141" s="104">
        <f>VLOOKUP($A141,[1]municipis!$A$1:$N$312,MATCH(N$1,[1]municipis!$A$1:$N$1,0),FALSE)</f>
        <v>305.80000000000007</v>
      </c>
    </row>
    <row r="142" spans="1:14" x14ac:dyDescent="0.2">
      <c r="A142" s="67">
        <v>8141</v>
      </c>
      <c r="B142" s="78" t="s">
        <v>142</v>
      </c>
      <c r="C142" s="79">
        <v>370</v>
      </c>
      <c r="D142" s="78" t="s">
        <v>551</v>
      </c>
      <c r="E142" s="80" t="s">
        <v>11</v>
      </c>
      <c r="F142" s="104">
        <v>183.4</v>
      </c>
      <c r="G142" s="104">
        <v>215.3</v>
      </c>
      <c r="H142" s="104">
        <v>278.3</v>
      </c>
      <c r="I142" s="104">
        <v>181.7</v>
      </c>
      <c r="J142" s="104">
        <v>192.9</v>
      </c>
      <c r="K142" s="104">
        <v>272.89999999999998</v>
      </c>
      <c r="L142" s="104">
        <v>160.69999999999999</v>
      </c>
      <c r="M142" s="104">
        <f>VLOOKUP($A142,[1]municipis!$A$1:$M$312,MATCH(M$1,[1]municipis!$A$1:$M$1,0),FALSE)</f>
        <v>140.09999999999997</v>
      </c>
      <c r="N142" s="104">
        <f>VLOOKUP($A142,[1]municipis!$A$1:$N$312,MATCH(N$1,[1]municipis!$A$1:$N$1,0),FALSE)</f>
        <v>305.80000000000007</v>
      </c>
    </row>
    <row r="143" spans="1:14" x14ac:dyDescent="0.2">
      <c r="A143" s="67">
        <v>8142</v>
      </c>
      <c r="B143" s="78" t="s">
        <v>143</v>
      </c>
      <c r="C143" s="79">
        <v>876</v>
      </c>
      <c r="D143" s="78" t="s">
        <v>556</v>
      </c>
      <c r="E143" s="80" t="s">
        <v>541</v>
      </c>
      <c r="F143" s="104">
        <v>55.7</v>
      </c>
      <c r="G143" s="104">
        <v>39</v>
      </c>
      <c r="H143" s="104">
        <v>101.1</v>
      </c>
      <c r="I143" s="104">
        <v>48.2</v>
      </c>
      <c r="J143" s="104">
        <v>42</v>
      </c>
      <c r="K143" s="104">
        <v>134.30000000000001</v>
      </c>
      <c r="L143" s="104">
        <v>47.6</v>
      </c>
      <c r="M143" s="104">
        <f>VLOOKUP($A143,[1]municipis!$A$1:$M$312,MATCH(M$1,[1]municipis!$A$1:$M$1,0),FALSE)</f>
        <v>24.400000000000002</v>
      </c>
      <c r="N143" s="104">
        <f>VLOOKUP($A143,[1]municipis!$A$1:$N$312,MATCH(N$1,[1]municipis!$A$1:$N$1,0),FALSE)</f>
        <v>149.69999999999996</v>
      </c>
    </row>
    <row r="144" spans="1:14" x14ac:dyDescent="0.2">
      <c r="A144" s="67">
        <v>8143</v>
      </c>
      <c r="B144" s="78" t="s">
        <v>144</v>
      </c>
      <c r="C144" s="79">
        <v>421</v>
      </c>
      <c r="D144" s="78" t="s">
        <v>555</v>
      </c>
      <c r="E144" s="80" t="s">
        <v>144</v>
      </c>
      <c r="F144" s="104">
        <v>149.69999999999999</v>
      </c>
      <c r="G144" s="104">
        <v>201.6</v>
      </c>
      <c r="H144" s="104">
        <v>212.6</v>
      </c>
      <c r="I144" s="104">
        <v>165.2</v>
      </c>
      <c r="J144" s="104">
        <v>149.1</v>
      </c>
      <c r="K144" s="104">
        <v>217.9</v>
      </c>
      <c r="L144" s="104">
        <v>135.5</v>
      </c>
      <c r="M144" s="104">
        <f>VLOOKUP($A144,[1]municipis!$A$1:$M$312,MATCH(M$1,[1]municipis!$A$1:$M$1,0),FALSE)</f>
        <v>138.10000000000002</v>
      </c>
      <c r="N144" s="104">
        <f>VLOOKUP($A144,[1]municipis!$A$1:$N$312,MATCH(N$1,[1]municipis!$A$1:$N$1,0),FALSE)</f>
        <v>257.39999999999998</v>
      </c>
    </row>
    <row r="145" spans="1:14" x14ac:dyDescent="0.2">
      <c r="A145" s="67">
        <v>8144</v>
      </c>
      <c r="B145" s="78" t="s">
        <v>145</v>
      </c>
      <c r="C145" s="79">
        <v>553</v>
      </c>
      <c r="D145" s="78" t="s">
        <v>556</v>
      </c>
      <c r="E145" s="80" t="s">
        <v>541</v>
      </c>
      <c r="F145" s="104">
        <v>55.7</v>
      </c>
      <c r="G145" s="104">
        <v>39</v>
      </c>
      <c r="H145" s="104">
        <v>101.1</v>
      </c>
      <c r="I145" s="104">
        <v>48.2</v>
      </c>
      <c r="J145" s="104">
        <v>42</v>
      </c>
      <c r="K145" s="104">
        <v>134.30000000000001</v>
      </c>
      <c r="L145" s="104">
        <v>47.6</v>
      </c>
      <c r="M145" s="104">
        <f>VLOOKUP($A145,[1]municipis!$A$1:$M$312,MATCH(M$1,[1]municipis!$A$1:$M$1,0),FALSE)</f>
        <v>24.400000000000002</v>
      </c>
      <c r="N145" s="104">
        <f>VLOOKUP($A145,[1]municipis!$A$1:$N$312,MATCH(N$1,[1]municipis!$A$1:$N$1,0),FALSE)</f>
        <v>149.69999999999996</v>
      </c>
    </row>
    <row r="146" spans="1:14" x14ac:dyDescent="0.2">
      <c r="A146" s="67">
        <v>8145</v>
      </c>
      <c r="B146" s="78" t="s">
        <v>146</v>
      </c>
      <c r="C146" s="79">
        <v>189</v>
      </c>
      <c r="D146" s="78" t="s">
        <v>557</v>
      </c>
      <c r="E146" s="80" t="s">
        <v>544</v>
      </c>
      <c r="F146" s="104">
        <v>137.69999999999999</v>
      </c>
      <c r="G146" s="104">
        <v>190.3</v>
      </c>
      <c r="H146" s="104">
        <v>260.60000000000002</v>
      </c>
      <c r="I146" s="104">
        <v>205.7</v>
      </c>
      <c r="J146" s="104">
        <v>137.30000000000001</v>
      </c>
      <c r="K146" s="104">
        <v>206.6</v>
      </c>
      <c r="L146" s="104">
        <v>156.80000000000001</v>
      </c>
      <c r="M146" s="104">
        <f>VLOOKUP($A146,[1]municipis!$A$1:$M$312,MATCH(M$1,[1]municipis!$A$1:$M$1,0),FALSE)</f>
        <v>157.30000000000004</v>
      </c>
      <c r="N146" s="104">
        <f>VLOOKUP($A146,[1]municipis!$A$1:$N$312,MATCH(N$1,[1]municipis!$A$1:$N$1,0),FALSE)</f>
        <v>246.89999999999998</v>
      </c>
    </row>
    <row r="147" spans="1:14" x14ac:dyDescent="0.2">
      <c r="A147" s="67">
        <v>8146</v>
      </c>
      <c r="B147" s="78" t="s">
        <v>147</v>
      </c>
      <c r="C147" s="79">
        <v>265</v>
      </c>
      <c r="D147" s="78" t="s">
        <v>557</v>
      </c>
      <c r="E147" s="80" t="s">
        <v>544</v>
      </c>
      <c r="F147" s="104">
        <v>137.69999999999999</v>
      </c>
      <c r="G147" s="104">
        <v>190.3</v>
      </c>
      <c r="H147" s="104">
        <v>260.60000000000002</v>
      </c>
      <c r="I147" s="104">
        <v>205.7</v>
      </c>
      <c r="J147" s="104">
        <v>137.30000000000001</v>
      </c>
      <c r="K147" s="104">
        <v>206.6</v>
      </c>
      <c r="L147" s="104">
        <v>156.80000000000001</v>
      </c>
      <c r="M147" s="104">
        <f>VLOOKUP($A147,[1]municipis!$A$1:$M$312,MATCH(M$1,[1]municipis!$A$1:$M$1,0),FALSE)</f>
        <v>157.30000000000004</v>
      </c>
      <c r="N147" s="104">
        <f>VLOOKUP($A147,[1]municipis!$A$1:$N$312,MATCH(N$1,[1]municipis!$A$1:$N$1,0),FALSE)</f>
        <v>246.89999999999998</v>
      </c>
    </row>
    <row r="148" spans="1:14" x14ac:dyDescent="0.2">
      <c r="A148" s="67">
        <v>8147</v>
      </c>
      <c r="B148" s="78" t="s">
        <v>148</v>
      </c>
      <c r="C148" s="79">
        <v>124</v>
      </c>
      <c r="D148" s="78" t="s">
        <v>550</v>
      </c>
      <c r="E148" s="80" t="s">
        <v>290</v>
      </c>
      <c r="F148" s="104">
        <v>91.7</v>
      </c>
      <c r="G148" s="104">
        <v>156.5</v>
      </c>
      <c r="H148" s="104">
        <v>204.6</v>
      </c>
      <c r="I148" s="104">
        <v>153.19999999999999</v>
      </c>
      <c r="J148" s="104">
        <v>105.6</v>
      </c>
      <c r="K148" s="104">
        <v>184.9</v>
      </c>
      <c r="L148" s="104">
        <v>123</v>
      </c>
      <c r="M148" s="104">
        <f>VLOOKUP($A148,[1]municipis!$A$1:$M$312,MATCH(M$1,[1]municipis!$A$1:$M$1,0),FALSE)</f>
        <v>101.99999999999997</v>
      </c>
      <c r="N148" s="104">
        <f>VLOOKUP($A148,[1]municipis!$A$1:$N$312,MATCH(N$1,[1]municipis!$A$1:$N$1,0),FALSE)</f>
        <v>222.80000000000004</v>
      </c>
    </row>
    <row r="149" spans="1:14" x14ac:dyDescent="0.2">
      <c r="A149" s="67">
        <v>8148</v>
      </c>
      <c r="B149" s="78" t="s">
        <v>149</v>
      </c>
      <c r="C149" s="79">
        <v>211</v>
      </c>
      <c r="D149" s="78" t="s">
        <v>560</v>
      </c>
      <c r="E149" s="80" t="s">
        <v>546</v>
      </c>
      <c r="F149" s="104">
        <v>191.1</v>
      </c>
      <c r="G149" s="104">
        <v>239.1</v>
      </c>
      <c r="H149" s="104">
        <v>334.1</v>
      </c>
      <c r="I149" s="104">
        <v>257.10000000000002</v>
      </c>
      <c r="J149" s="104">
        <v>254.3</v>
      </c>
      <c r="K149" s="104">
        <v>309.5</v>
      </c>
      <c r="L149" s="104">
        <v>251.5</v>
      </c>
      <c r="M149" s="104">
        <f>VLOOKUP($A149,[1]municipis!$A$1:$M$312,MATCH(M$1,[1]municipis!$A$1:$M$1,0),FALSE)</f>
        <v>212.59999999999991</v>
      </c>
      <c r="N149" s="104">
        <f>VLOOKUP($A149,[1]municipis!$A$1:$N$312,MATCH(N$1,[1]municipis!$A$1:$N$1,0),FALSE)</f>
        <v>296.3</v>
      </c>
    </row>
    <row r="150" spans="1:14" x14ac:dyDescent="0.2">
      <c r="A150" s="67">
        <v>8149</v>
      </c>
      <c r="B150" s="78" t="s">
        <v>150</v>
      </c>
      <c r="C150" s="79">
        <v>572</v>
      </c>
      <c r="D150" s="78" t="s">
        <v>553</v>
      </c>
      <c r="E150" s="80" t="s">
        <v>101</v>
      </c>
      <c r="F150" s="104">
        <v>90.5</v>
      </c>
      <c r="G150" s="104">
        <v>92.8</v>
      </c>
      <c r="H150" s="104">
        <v>141.19999999999999</v>
      </c>
      <c r="I150" s="104">
        <v>113.5</v>
      </c>
      <c r="J150" s="104">
        <v>89</v>
      </c>
      <c r="K150" s="104">
        <v>157.80000000000001</v>
      </c>
      <c r="L150" s="104">
        <v>50.5</v>
      </c>
      <c r="M150" s="104">
        <f>VLOOKUP($A150,[1]municipis!$A$1:$M$312,MATCH(M$1,[1]municipis!$A$1:$M$1,0),FALSE)</f>
        <v>36.9</v>
      </c>
      <c r="N150" s="104">
        <f>VLOOKUP($A150,[1]municipis!$A$1:$N$312,MATCH(N$1,[1]municipis!$A$1:$N$1,0),FALSE)</f>
        <v>159.49999999999997</v>
      </c>
    </row>
    <row r="151" spans="1:14" x14ac:dyDescent="0.2">
      <c r="A151" s="67">
        <v>8150</v>
      </c>
      <c r="B151" s="78" t="s">
        <v>151</v>
      </c>
      <c r="C151" s="79">
        <v>576</v>
      </c>
      <c r="D151" s="78" t="s">
        <v>553</v>
      </c>
      <c r="E151" s="80" t="s">
        <v>151</v>
      </c>
      <c r="F151" s="104">
        <v>64.900000000000006</v>
      </c>
      <c r="G151" s="104">
        <v>58.5</v>
      </c>
      <c r="H151" s="104">
        <v>99.8</v>
      </c>
      <c r="I151" s="104">
        <v>90</v>
      </c>
      <c r="J151" s="104">
        <v>59.1</v>
      </c>
      <c r="K151" s="104">
        <v>159.5</v>
      </c>
      <c r="L151" s="104">
        <v>53</v>
      </c>
      <c r="M151" s="104">
        <f>VLOOKUP($A151,[1]municipis!$A$1:$M$312,MATCH(M$1,[1]municipis!$A$1:$M$1,0),FALSE)</f>
        <v>33.400000000000006</v>
      </c>
      <c r="N151" s="104">
        <f>VLOOKUP($A151,[1]municipis!$A$1:$N$312,MATCH(N$1,[1]municipis!$A$1:$N$1,0),FALSE)</f>
        <v>165.2</v>
      </c>
    </row>
    <row r="152" spans="1:14" x14ac:dyDescent="0.2">
      <c r="A152" s="67">
        <v>8151</v>
      </c>
      <c r="B152" s="78" t="s">
        <v>152</v>
      </c>
      <c r="C152" s="79">
        <v>468</v>
      </c>
      <c r="D152" s="78" t="s">
        <v>553</v>
      </c>
      <c r="E152" s="80" t="s">
        <v>101</v>
      </c>
      <c r="F152" s="104">
        <v>90.5</v>
      </c>
      <c r="G152" s="104">
        <v>92.8</v>
      </c>
      <c r="H152" s="104">
        <v>141.19999999999999</v>
      </c>
      <c r="I152" s="104">
        <v>113.5</v>
      </c>
      <c r="J152" s="104">
        <v>89</v>
      </c>
      <c r="K152" s="104">
        <v>157.80000000000001</v>
      </c>
      <c r="L152" s="104">
        <v>50.5</v>
      </c>
      <c r="M152" s="104">
        <f>VLOOKUP($A152,[1]municipis!$A$1:$M$312,MATCH(M$1,[1]municipis!$A$1:$M$1,0),FALSE)</f>
        <v>36.9</v>
      </c>
      <c r="N152" s="104">
        <f>VLOOKUP($A152,[1]municipis!$A$1:$N$312,MATCH(N$1,[1]municipis!$A$1:$N$1,0),FALSE)</f>
        <v>159.49999999999997</v>
      </c>
    </row>
    <row r="153" spans="1:14" x14ac:dyDescent="0.2">
      <c r="A153" s="67">
        <v>8152</v>
      </c>
      <c r="B153" s="78" t="s">
        <v>153</v>
      </c>
      <c r="C153" s="79">
        <v>375</v>
      </c>
      <c r="D153" s="78" t="s">
        <v>555</v>
      </c>
      <c r="E153" s="80" t="s">
        <v>144</v>
      </c>
      <c r="F153" s="104">
        <v>149.69999999999999</v>
      </c>
      <c r="G153" s="104">
        <v>201.6</v>
      </c>
      <c r="H153" s="104">
        <v>212.6</v>
      </c>
      <c r="I153" s="104">
        <v>165.2</v>
      </c>
      <c r="J153" s="104">
        <v>149.1</v>
      </c>
      <c r="K153" s="104">
        <v>217.9</v>
      </c>
      <c r="L153" s="104">
        <v>135.5</v>
      </c>
      <c r="M153" s="104">
        <f>VLOOKUP($A153,[1]municipis!$A$1:$M$312,MATCH(M$1,[1]municipis!$A$1:$M$1,0),FALSE)</f>
        <v>138.10000000000002</v>
      </c>
      <c r="N153" s="104">
        <f>VLOOKUP($A153,[1]municipis!$A$1:$N$312,MATCH(N$1,[1]municipis!$A$1:$N$1,0),FALSE)</f>
        <v>257.39999999999998</v>
      </c>
    </row>
    <row r="154" spans="1:14" x14ac:dyDescent="0.2">
      <c r="A154" s="67">
        <v>8153</v>
      </c>
      <c r="B154" s="78" t="s">
        <v>154</v>
      </c>
      <c r="C154" s="79">
        <v>259</v>
      </c>
      <c r="D154" s="78" t="s">
        <v>552</v>
      </c>
      <c r="E154" s="80" t="s">
        <v>31</v>
      </c>
      <c r="F154" s="104">
        <v>245.3</v>
      </c>
      <c r="G154" s="104">
        <v>278.3</v>
      </c>
      <c r="H154" s="104">
        <v>313.3</v>
      </c>
      <c r="I154" s="104">
        <v>299.10000000000002</v>
      </c>
      <c r="J154" s="104">
        <v>242.2</v>
      </c>
      <c r="K154" s="104">
        <v>285.10000000000002</v>
      </c>
      <c r="L154" s="104">
        <v>233.9</v>
      </c>
      <c r="M154" s="104">
        <f>VLOOKUP($A154,[1]municipis!$A$1:$M$312,MATCH(M$1,[1]municipis!$A$1:$M$1,0),FALSE)</f>
        <v>206.39999999999989</v>
      </c>
      <c r="N154" s="104">
        <f>VLOOKUP($A154,[1]municipis!$A$1:$N$312,MATCH(N$1,[1]municipis!$A$1:$N$1,0),FALSE)</f>
        <v>301.09999999999985</v>
      </c>
    </row>
    <row r="155" spans="1:14" x14ac:dyDescent="0.2">
      <c r="A155" s="67">
        <v>8154</v>
      </c>
      <c r="B155" s="78" t="s">
        <v>155</v>
      </c>
      <c r="C155" s="79">
        <v>201</v>
      </c>
      <c r="D155" s="78" t="s">
        <v>557</v>
      </c>
      <c r="E155" s="80" t="s">
        <v>544</v>
      </c>
      <c r="F155" s="104">
        <v>137.69999999999999</v>
      </c>
      <c r="G155" s="104">
        <v>190.3</v>
      </c>
      <c r="H155" s="104">
        <v>260.60000000000002</v>
      </c>
      <c r="I155" s="104">
        <v>205.7</v>
      </c>
      <c r="J155" s="104">
        <v>137.30000000000001</v>
      </c>
      <c r="K155" s="104">
        <v>206.6</v>
      </c>
      <c r="L155" s="104">
        <v>156.80000000000001</v>
      </c>
      <c r="M155" s="104">
        <f>VLOOKUP($A155,[1]municipis!$A$1:$M$312,MATCH(M$1,[1]municipis!$A$1:$M$1,0),FALSE)</f>
        <v>157.30000000000004</v>
      </c>
      <c r="N155" s="104">
        <f>VLOOKUP($A155,[1]municipis!$A$1:$N$312,MATCH(N$1,[1]municipis!$A$1:$N$1,0),FALSE)</f>
        <v>246.89999999999998</v>
      </c>
    </row>
    <row r="156" spans="1:14" x14ac:dyDescent="0.2">
      <c r="A156" s="67">
        <v>8155</v>
      </c>
      <c r="B156" s="78" t="s">
        <v>156</v>
      </c>
      <c r="C156" s="79">
        <v>16</v>
      </c>
      <c r="D156" s="78" t="s">
        <v>552</v>
      </c>
      <c r="E156" s="80" t="s">
        <v>111</v>
      </c>
      <c r="F156" s="104">
        <v>136.80000000000001</v>
      </c>
      <c r="G156" s="104">
        <v>193.8</v>
      </c>
      <c r="H156" s="104">
        <v>269.2</v>
      </c>
      <c r="I156" s="104">
        <v>224.2</v>
      </c>
      <c r="J156" s="104">
        <v>178</v>
      </c>
      <c r="K156" s="104">
        <v>227</v>
      </c>
      <c r="L156" s="104">
        <v>195.1</v>
      </c>
      <c r="M156" s="104">
        <f>VLOOKUP($A156,[1]municipis!$A$1:$M$312,MATCH(M$1,[1]municipis!$A$1:$M$1,0),FALSE)</f>
        <v>164.4</v>
      </c>
      <c r="N156" s="104">
        <f>VLOOKUP($A156,[1]municipis!$A$1:$N$312,MATCH(N$1,[1]municipis!$A$1:$N$1,0),FALSE)</f>
        <v>250.6999999999999</v>
      </c>
    </row>
    <row r="157" spans="1:14" x14ac:dyDescent="0.2">
      <c r="A157" s="67">
        <v>8156</v>
      </c>
      <c r="B157" s="78" t="s">
        <v>157</v>
      </c>
      <c r="C157" s="79">
        <v>130</v>
      </c>
      <c r="D157" s="78" t="s">
        <v>561</v>
      </c>
      <c r="E157" s="80" t="s">
        <v>34</v>
      </c>
      <c r="F157" s="104">
        <v>234.1</v>
      </c>
      <c r="G157" s="104">
        <v>257.39999999999998</v>
      </c>
      <c r="H157" s="104">
        <v>299.3</v>
      </c>
      <c r="I157" s="104">
        <v>244.3</v>
      </c>
      <c r="J157" s="104">
        <v>169</v>
      </c>
      <c r="K157" s="104">
        <v>255.5</v>
      </c>
      <c r="L157" s="104">
        <v>196.1</v>
      </c>
      <c r="M157" s="104">
        <f>VLOOKUP($A157,[1]municipis!$A$1:$M$312,MATCH(M$1,[1]municipis!$A$1:$M$1,0),FALSE)</f>
        <v>189.7</v>
      </c>
      <c r="N157" s="104">
        <f>VLOOKUP($A157,[1]municipis!$A$1:$N$312,MATCH(N$1,[1]municipis!$A$1:$N$1,0),FALSE)</f>
        <v>280.40000000000003</v>
      </c>
    </row>
    <row r="158" spans="1:14" x14ac:dyDescent="0.2">
      <c r="A158" s="67">
        <v>8157</v>
      </c>
      <c r="B158" s="78" t="s">
        <v>158</v>
      </c>
      <c r="C158" s="79">
        <v>41</v>
      </c>
      <c r="D158" s="78" t="s">
        <v>550</v>
      </c>
      <c r="E158" s="80" t="s">
        <v>300</v>
      </c>
      <c r="F158" s="104">
        <v>214</v>
      </c>
      <c r="G158" s="104">
        <v>302.60000000000002</v>
      </c>
      <c r="H158" s="104">
        <v>351.3</v>
      </c>
      <c r="I158" s="104">
        <v>312</v>
      </c>
      <c r="J158" s="104">
        <v>290.5</v>
      </c>
      <c r="K158" s="104">
        <v>350.7</v>
      </c>
      <c r="L158" s="104">
        <v>304.7</v>
      </c>
      <c r="M158" s="104">
        <f>VLOOKUP($A158,[1]municipis!$A$1:$M$312,MATCH(M$1,[1]municipis!$A$1:$M$1,0),FALSE)</f>
        <v>301.69999999999987</v>
      </c>
      <c r="N158" s="104">
        <f>VLOOKUP($A158,[1]municipis!$A$1:$N$312,MATCH(N$1,[1]municipis!$A$1:$N$1,0),FALSE)</f>
        <v>394.30000000000024</v>
      </c>
    </row>
    <row r="159" spans="1:14" x14ac:dyDescent="0.2">
      <c r="A159" s="67">
        <v>8158</v>
      </c>
      <c r="B159" s="78" t="s">
        <v>159</v>
      </c>
      <c r="C159" s="79">
        <v>135</v>
      </c>
      <c r="D159" s="78" t="s">
        <v>550</v>
      </c>
      <c r="E159" s="80" t="s">
        <v>300</v>
      </c>
      <c r="F159" s="104">
        <v>214</v>
      </c>
      <c r="G159" s="104">
        <v>302.60000000000002</v>
      </c>
      <c r="H159" s="104">
        <v>351.3</v>
      </c>
      <c r="I159" s="104">
        <v>312</v>
      </c>
      <c r="J159" s="104">
        <v>290.5</v>
      </c>
      <c r="K159" s="104">
        <v>350.7</v>
      </c>
      <c r="L159" s="104">
        <v>304.7</v>
      </c>
      <c r="M159" s="104">
        <f>VLOOKUP($A159,[1]municipis!$A$1:$M$312,MATCH(M$1,[1]municipis!$A$1:$M$1,0),FALSE)</f>
        <v>301.69999999999987</v>
      </c>
      <c r="N159" s="104">
        <f>VLOOKUP($A159,[1]municipis!$A$1:$N$312,MATCH(N$1,[1]municipis!$A$1:$N$1,0),FALSE)</f>
        <v>394.30000000000024</v>
      </c>
    </row>
    <row r="160" spans="1:14" x14ac:dyDescent="0.2">
      <c r="A160" s="67">
        <v>8159</v>
      </c>
      <c r="B160" s="78" t="s">
        <v>160</v>
      </c>
      <c r="C160" s="79">
        <v>98</v>
      </c>
      <c r="D160" s="78" t="s">
        <v>554</v>
      </c>
      <c r="E160" s="80" t="s">
        <v>309</v>
      </c>
      <c r="F160" s="104">
        <v>134.1</v>
      </c>
      <c r="G160" s="104">
        <v>178.5</v>
      </c>
      <c r="H160" s="104">
        <v>226.2</v>
      </c>
      <c r="I160" s="104">
        <v>185.7</v>
      </c>
      <c r="J160" s="104">
        <v>116</v>
      </c>
      <c r="K160" s="104">
        <v>197.7</v>
      </c>
      <c r="L160" s="104">
        <v>133.19999999999999</v>
      </c>
      <c r="M160" s="104">
        <f>VLOOKUP($A160,[1]municipis!$A$1:$M$312,MATCH(M$1,[1]municipis!$A$1:$M$1,0),FALSE)</f>
        <v>96.2</v>
      </c>
      <c r="N160" s="104">
        <f>VLOOKUP($A160,[1]municipis!$A$1:$N$312,MATCH(N$1,[1]municipis!$A$1:$N$1,0),FALSE)</f>
        <v>213.19999999999993</v>
      </c>
    </row>
    <row r="161" spans="1:14" x14ac:dyDescent="0.2">
      <c r="A161" s="67">
        <v>8160</v>
      </c>
      <c r="B161" s="78" t="s">
        <v>161</v>
      </c>
      <c r="C161" s="79">
        <v>754</v>
      </c>
      <c r="D161" s="78" t="s">
        <v>553</v>
      </c>
      <c r="E161" s="80" t="s">
        <v>161</v>
      </c>
      <c r="F161" s="104">
        <v>59.1</v>
      </c>
      <c r="G161" s="104">
        <v>61.8</v>
      </c>
      <c r="H161" s="104">
        <v>94.4</v>
      </c>
      <c r="I161" s="104">
        <v>63.7</v>
      </c>
      <c r="J161" s="104">
        <v>45.8</v>
      </c>
      <c r="K161" s="104">
        <v>130.69999999999999</v>
      </c>
      <c r="L161" s="104">
        <v>36.4</v>
      </c>
      <c r="M161" s="104">
        <f>VLOOKUP($A161,[1]municipis!$A$1:$M$312,MATCH(M$1,[1]municipis!$A$1:$M$1,0),FALSE)</f>
        <v>20.500000000000004</v>
      </c>
      <c r="N161" s="104">
        <f>VLOOKUP($A161,[1]municipis!$A$1:$N$312,MATCH(N$1,[1]municipis!$A$1:$N$1,0),FALSE)</f>
        <v>130.19999999999996</v>
      </c>
    </row>
    <row r="162" spans="1:14" x14ac:dyDescent="0.2">
      <c r="A162" s="67">
        <v>8161</v>
      </c>
      <c r="B162" s="78" t="s">
        <v>162</v>
      </c>
      <c r="C162" s="79">
        <v>324</v>
      </c>
      <c r="D162" s="78" t="s">
        <v>555</v>
      </c>
      <c r="E162" s="80" t="s">
        <v>144</v>
      </c>
      <c r="F162" s="104">
        <v>149.69999999999999</v>
      </c>
      <c r="G162" s="104">
        <v>201.6</v>
      </c>
      <c r="H162" s="104">
        <v>212.6</v>
      </c>
      <c r="I162" s="104">
        <v>165.2</v>
      </c>
      <c r="J162" s="104">
        <v>149.1</v>
      </c>
      <c r="K162" s="104">
        <v>217.9</v>
      </c>
      <c r="L162" s="104">
        <v>135.5</v>
      </c>
      <c r="M162" s="104">
        <f>VLOOKUP($A162,[1]municipis!$A$1:$M$312,MATCH(M$1,[1]municipis!$A$1:$M$1,0),FALSE)</f>
        <v>138.10000000000002</v>
      </c>
      <c r="N162" s="104">
        <f>VLOOKUP($A162,[1]municipis!$A$1:$N$312,MATCH(N$1,[1]municipis!$A$1:$N$1,0),FALSE)</f>
        <v>257.39999999999998</v>
      </c>
    </row>
    <row r="163" spans="1:14" x14ac:dyDescent="0.2">
      <c r="A163" s="67">
        <v>8162</v>
      </c>
      <c r="B163" s="78" t="s">
        <v>163</v>
      </c>
      <c r="C163" s="79">
        <v>361</v>
      </c>
      <c r="D163" s="78" t="s">
        <v>555</v>
      </c>
      <c r="E163" s="80" t="s">
        <v>163</v>
      </c>
      <c r="F163" s="104">
        <v>157.1</v>
      </c>
      <c r="G163" s="104">
        <v>200.7</v>
      </c>
      <c r="H163" s="104">
        <v>260.10000000000002</v>
      </c>
      <c r="I163" s="104">
        <v>192.6</v>
      </c>
      <c r="J163" s="104">
        <v>197.3</v>
      </c>
      <c r="K163" s="104">
        <v>272.8</v>
      </c>
      <c r="L163" s="104">
        <v>220.1</v>
      </c>
      <c r="M163" s="104">
        <f>VLOOKUP($A163,[1]municipis!$A$1:$M$312,MATCH(M$1,[1]municipis!$A$1:$M$1,0),FALSE)</f>
        <v>190</v>
      </c>
      <c r="N163" s="104">
        <f>VLOOKUP($A163,[1]municipis!$A$1:$N$312,MATCH(N$1,[1]municipis!$A$1:$N$1,0),FALSE)</f>
        <v>308.19999999999993</v>
      </c>
    </row>
    <row r="164" spans="1:14" x14ac:dyDescent="0.2">
      <c r="A164" s="67">
        <v>8163</v>
      </c>
      <c r="B164" s="78" t="s">
        <v>164</v>
      </c>
      <c r="C164" s="79">
        <v>10</v>
      </c>
      <c r="D164" s="78" t="s">
        <v>552</v>
      </c>
      <c r="E164" s="80" t="s">
        <v>111</v>
      </c>
      <c r="F164" s="104">
        <v>136.80000000000001</v>
      </c>
      <c r="G164" s="104">
        <v>193.8</v>
      </c>
      <c r="H164" s="104">
        <v>269.2</v>
      </c>
      <c r="I164" s="104">
        <v>224.2</v>
      </c>
      <c r="J164" s="104">
        <v>178</v>
      </c>
      <c r="K164" s="104">
        <v>227</v>
      </c>
      <c r="L164" s="104">
        <v>195.1</v>
      </c>
      <c r="M164" s="104">
        <f>VLOOKUP($A164,[1]municipis!$A$1:$M$312,MATCH(M$1,[1]municipis!$A$1:$M$1,0),FALSE)</f>
        <v>164.4</v>
      </c>
      <c r="N164" s="104">
        <f>VLOOKUP($A164,[1]municipis!$A$1:$N$312,MATCH(N$1,[1]municipis!$A$1:$N$1,0),FALSE)</f>
        <v>250.6999999999999</v>
      </c>
    </row>
    <row r="165" spans="1:14" x14ac:dyDescent="0.2">
      <c r="A165" s="67">
        <v>8164</v>
      </c>
      <c r="B165" s="78" t="s">
        <v>165</v>
      </c>
      <c r="C165" s="79">
        <v>216</v>
      </c>
      <c r="D165" s="78" t="s">
        <v>557</v>
      </c>
      <c r="E165" s="80" t="s">
        <v>544</v>
      </c>
      <c r="F165" s="104">
        <v>137.69999999999999</v>
      </c>
      <c r="G165" s="104">
        <v>190.3</v>
      </c>
      <c r="H165" s="104">
        <v>260.60000000000002</v>
      </c>
      <c r="I165" s="104">
        <v>205.7</v>
      </c>
      <c r="J165" s="104">
        <v>137.30000000000001</v>
      </c>
      <c r="K165" s="104">
        <v>206.6</v>
      </c>
      <c r="L165" s="104">
        <v>156.80000000000001</v>
      </c>
      <c r="M165" s="104">
        <f>VLOOKUP($A165,[1]municipis!$A$1:$M$312,MATCH(M$1,[1]municipis!$A$1:$M$1,0),FALSE)</f>
        <v>157.30000000000004</v>
      </c>
      <c r="N165" s="104">
        <f>VLOOKUP($A165,[1]municipis!$A$1:$N$312,MATCH(N$1,[1]municipis!$A$1:$N$1,0),FALSE)</f>
        <v>246.89999999999998</v>
      </c>
    </row>
    <row r="166" spans="1:14" x14ac:dyDescent="0.2">
      <c r="A166" s="67">
        <v>8165</v>
      </c>
      <c r="B166" s="78" t="s">
        <v>166</v>
      </c>
      <c r="C166" s="79">
        <v>265</v>
      </c>
      <c r="D166" s="78" t="s">
        <v>555</v>
      </c>
      <c r="E166" s="80" t="s">
        <v>144</v>
      </c>
      <c r="F166" s="104">
        <v>149.69999999999999</v>
      </c>
      <c r="G166" s="104">
        <v>201.6</v>
      </c>
      <c r="H166" s="104">
        <v>212.6</v>
      </c>
      <c r="I166" s="104">
        <v>165.2</v>
      </c>
      <c r="J166" s="104">
        <v>149.1</v>
      </c>
      <c r="K166" s="104">
        <v>217.9</v>
      </c>
      <c r="L166" s="104">
        <v>135.5</v>
      </c>
      <c r="M166" s="104">
        <f>VLOOKUP($A166,[1]municipis!$A$1:$M$312,MATCH(M$1,[1]municipis!$A$1:$M$1,0),FALSE)</f>
        <v>138.10000000000002</v>
      </c>
      <c r="N166" s="104">
        <f>VLOOKUP($A166,[1]municipis!$A$1:$N$312,MATCH(N$1,[1]municipis!$A$1:$N$1,0),FALSE)</f>
        <v>257.39999999999998</v>
      </c>
    </row>
    <row r="167" spans="1:14" x14ac:dyDescent="0.2">
      <c r="A167" s="67">
        <v>8166</v>
      </c>
      <c r="B167" s="78" t="s">
        <v>167</v>
      </c>
      <c r="C167" s="79">
        <v>843</v>
      </c>
      <c r="D167" s="78" t="s">
        <v>556</v>
      </c>
      <c r="E167" s="80" t="s">
        <v>541</v>
      </c>
      <c r="F167" s="104">
        <v>55.7</v>
      </c>
      <c r="G167" s="104">
        <v>39</v>
      </c>
      <c r="H167" s="104">
        <v>101.1</v>
      </c>
      <c r="I167" s="104">
        <v>48.2</v>
      </c>
      <c r="J167" s="104">
        <v>42</v>
      </c>
      <c r="K167" s="104">
        <v>134.30000000000001</v>
      </c>
      <c r="L167" s="104">
        <v>47.6</v>
      </c>
      <c r="M167" s="104">
        <f>VLOOKUP($A167,[1]municipis!$A$1:$M$312,MATCH(M$1,[1]municipis!$A$1:$M$1,0),FALSE)</f>
        <v>24.400000000000002</v>
      </c>
      <c r="N167" s="104">
        <f>VLOOKUP($A167,[1]municipis!$A$1:$N$312,MATCH(N$1,[1]municipis!$A$1:$N$1,0),FALSE)</f>
        <v>149.69999999999996</v>
      </c>
    </row>
    <row r="168" spans="1:14" x14ac:dyDescent="0.2">
      <c r="A168" s="67">
        <v>8167</v>
      </c>
      <c r="B168" s="78" t="s">
        <v>168</v>
      </c>
      <c r="C168" s="79">
        <v>123</v>
      </c>
      <c r="D168" s="78" t="s">
        <v>561</v>
      </c>
      <c r="E168" s="80" t="s">
        <v>34</v>
      </c>
      <c r="F168" s="104">
        <v>234.1</v>
      </c>
      <c r="G168" s="104">
        <v>257.39999999999998</v>
      </c>
      <c r="H168" s="104">
        <v>299.3</v>
      </c>
      <c r="I168" s="104">
        <v>244.3</v>
      </c>
      <c r="J168" s="104">
        <v>169</v>
      </c>
      <c r="K168" s="104">
        <v>255.5</v>
      </c>
      <c r="L168" s="104">
        <v>196.1</v>
      </c>
      <c r="M168" s="104">
        <f>VLOOKUP($A168,[1]municipis!$A$1:$M$312,MATCH(M$1,[1]municipis!$A$1:$M$1,0),FALSE)</f>
        <v>189.7</v>
      </c>
      <c r="N168" s="104">
        <f>VLOOKUP($A168,[1]municipis!$A$1:$N$312,MATCH(N$1,[1]municipis!$A$1:$N$1,0),FALSE)</f>
        <v>280.40000000000003</v>
      </c>
    </row>
    <row r="169" spans="1:14" x14ac:dyDescent="0.2">
      <c r="A169" s="67">
        <v>8168</v>
      </c>
      <c r="B169" s="78" t="s">
        <v>169</v>
      </c>
      <c r="C169" s="79">
        <v>584</v>
      </c>
      <c r="D169" s="78" t="s">
        <v>557</v>
      </c>
      <c r="E169" s="80" t="s">
        <v>549</v>
      </c>
      <c r="F169" s="104">
        <v>126</v>
      </c>
      <c r="G169" s="104">
        <v>159.19999999999999</v>
      </c>
      <c r="H169" s="104">
        <v>231.5</v>
      </c>
      <c r="I169" s="104">
        <v>167.5</v>
      </c>
      <c r="J169" s="104">
        <v>138</v>
      </c>
      <c r="K169" s="104">
        <v>203.3</v>
      </c>
      <c r="L169" s="104">
        <v>145</v>
      </c>
      <c r="M169" s="104">
        <f>VLOOKUP($A169,[1]municipis!$A$1:$M$312,MATCH(M$1,[1]municipis!$A$1:$M$1,0),FALSE)</f>
        <v>122.60000000000001</v>
      </c>
      <c r="N169" s="104">
        <f>VLOOKUP($A169,[1]municipis!$A$1:$N$312,MATCH(N$1,[1]municipis!$A$1:$N$1,0),FALSE)</f>
        <v>224.79999999999995</v>
      </c>
    </row>
    <row r="170" spans="1:14" x14ac:dyDescent="0.2">
      <c r="A170" s="67">
        <v>8169</v>
      </c>
      <c r="B170" s="78" t="s">
        <v>170</v>
      </c>
      <c r="C170" s="79">
        <v>8</v>
      </c>
      <c r="D170" s="78" t="s">
        <v>550</v>
      </c>
      <c r="E170" s="80" t="s">
        <v>300</v>
      </c>
      <c r="F170" s="104">
        <v>214</v>
      </c>
      <c r="G170" s="104">
        <v>302.60000000000002</v>
      </c>
      <c r="H170" s="104">
        <v>351.3</v>
      </c>
      <c r="I170" s="104">
        <v>312</v>
      </c>
      <c r="J170" s="104">
        <v>290.5</v>
      </c>
      <c r="K170" s="104">
        <v>350.7</v>
      </c>
      <c r="L170" s="104">
        <v>304.7</v>
      </c>
      <c r="M170" s="104">
        <f>VLOOKUP($A170,[1]municipis!$A$1:$M$312,MATCH(M$1,[1]municipis!$A$1:$M$1,0),FALSE)</f>
        <v>301.69999999999987</v>
      </c>
      <c r="N170" s="104">
        <f>VLOOKUP($A170,[1]municipis!$A$1:$N$312,MATCH(N$1,[1]municipis!$A$1:$N$1,0),FALSE)</f>
        <v>394.30000000000024</v>
      </c>
    </row>
    <row r="171" spans="1:14" x14ac:dyDescent="0.2">
      <c r="A171" s="67">
        <v>8170</v>
      </c>
      <c r="B171" s="78" t="s">
        <v>171</v>
      </c>
      <c r="C171" s="79">
        <v>608</v>
      </c>
      <c r="D171" s="78" t="s">
        <v>555</v>
      </c>
      <c r="E171" s="80" t="s">
        <v>144</v>
      </c>
      <c r="F171" s="104">
        <v>149.69999999999999</v>
      </c>
      <c r="G171" s="104">
        <v>201.6</v>
      </c>
      <c r="H171" s="104">
        <v>212.6</v>
      </c>
      <c r="I171" s="104">
        <v>165.2</v>
      </c>
      <c r="J171" s="104">
        <v>149.1</v>
      </c>
      <c r="K171" s="104">
        <v>217.9</v>
      </c>
      <c r="L171" s="104">
        <v>135.5</v>
      </c>
      <c r="M171" s="104">
        <f>VLOOKUP($A171,[1]municipis!$A$1:$M$312,MATCH(M$1,[1]municipis!$A$1:$M$1,0),FALSE)</f>
        <v>138.10000000000002</v>
      </c>
      <c r="N171" s="104">
        <f>VLOOKUP($A171,[1]municipis!$A$1:$N$312,MATCH(N$1,[1]municipis!$A$1:$N$1,0),FALSE)</f>
        <v>257.39999999999998</v>
      </c>
    </row>
    <row r="172" spans="1:14" x14ac:dyDescent="0.2">
      <c r="A172" s="67">
        <v>8171</v>
      </c>
      <c r="B172" s="78" t="s">
        <v>172</v>
      </c>
      <c r="C172" s="79">
        <v>707</v>
      </c>
      <c r="D172" s="78" t="s">
        <v>553</v>
      </c>
      <c r="E172" s="80" t="s">
        <v>161</v>
      </c>
      <c r="F172" s="104">
        <v>59.1</v>
      </c>
      <c r="G172" s="104">
        <v>61.8</v>
      </c>
      <c r="H172" s="104">
        <v>94.4</v>
      </c>
      <c r="I172" s="104">
        <v>63.7</v>
      </c>
      <c r="J172" s="104">
        <v>45.8</v>
      </c>
      <c r="K172" s="104">
        <v>130.69999999999999</v>
      </c>
      <c r="L172" s="104">
        <v>36.4</v>
      </c>
      <c r="M172" s="104">
        <f>VLOOKUP($A172,[1]municipis!$A$1:$M$312,MATCH(M$1,[1]municipis!$A$1:$M$1,0),FALSE)</f>
        <v>20.500000000000004</v>
      </c>
      <c r="N172" s="104">
        <f>VLOOKUP($A172,[1]municipis!$A$1:$N$312,MATCH(N$1,[1]municipis!$A$1:$N$1,0),FALSE)</f>
        <v>130.19999999999996</v>
      </c>
    </row>
    <row r="173" spans="1:14" x14ac:dyDescent="0.2">
      <c r="A173" s="67">
        <v>8172</v>
      </c>
      <c r="B173" s="78" t="s">
        <v>173</v>
      </c>
      <c r="C173" s="79">
        <v>8</v>
      </c>
      <c r="D173" s="78" t="s">
        <v>552</v>
      </c>
      <c r="E173" s="80" t="s">
        <v>218</v>
      </c>
      <c r="F173" s="104">
        <v>243.4</v>
      </c>
      <c r="G173" s="104">
        <v>268.60000000000002</v>
      </c>
      <c r="H173" s="104">
        <v>330</v>
      </c>
      <c r="I173" s="104">
        <v>302.8</v>
      </c>
      <c r="J173" s="104">
        <v>279.10000000000002</v>
      </c>
      <c r="K173" s="104">
        <v>331.6</v>
      </c>
      <c r="L173" s="104">
        <v>269.8</v>
      </c>
      <c r="M173" s="104">
        <f>VLOOKUP($A173,[1]municipis!$A$1:$M$312,MATCH(M$1,[1]municipis!$A$1:$M$1,0),FALSE)</f>
        <v>239.1</v>
      </c>
      <c r="N173" s="104">
        <f>VLOOKUP($A173,[1]municipis!$A$1:$N$312,MATCH(N$1,[1]municipis!$A$1:$N$1,0),FALSE)</f>
        <v>301.09999999999985</v>
      </c>
    </row>
    <row r="174" spans="1:14" x14ac:dyDescent="0.2">
      <c r="A174" s="67">
        <v>8174</v>
      </c>
      <c r="B174" s="78" t="s">
        <v>174</v>
      </c>
      <c r="C174" s="79">
        <v>239</v>
      </c>
      <c r="D174" s="78" t="s">
        <v>557</v>
      </c>
      <c r="E174" s="80" t="s">
        <v>544</v>
      </c>
      <c r="F174" s="104">
        <v>137.69999999999999</v>
      </c>
      <c r="G174" s="104">
        <v>190.3</v>
      </c>
      <c r="H174" s="104">
        <v>260.60000000000002</v>
      </c>
      <c r="I174" s="104">
        <v>205.7</v>
      </c>
      <c r="J174" s="104">
        <v>137.30000000000001</v>
      </c>
      <c r="K174" s="104">
        <v>206.6</v>
      </c>
      <c r="L174" s="104">
        <v>156.80000000000001</v>
      </c>
      <c r="M174" s="104">
        <f>VLOOKUP($A174,[1]municipis!$A$1:$M$312,MATCH(M$1,[1]municipis!$A$1:$M$1,0),FALSE)</f>
        <v>157.30000000000004</v>
      </c>
      <c r="N174" s="104">
        <f>VLOOKUP($A174,[1]municipis!$A$1:$N$312,MATCH(N$1,[1]municipis!$A$1:$N$1,0),FALSE)</f>
        <v>246.89999999999998</v>
      </c>
    </row>
    <row r="175" spans="1:14" x14ac:dyDescent="0.2">
      <c r="A175" s="67">
        <v>8175</v>
      </c>
      <c r="B175" s="78" t="s">
        <v>175</v>
      </c>
      <c r="C175" s="79">
        <v>455</v>
      </c>
      <c r="D175" s="78" t="s">
        <v>556</v>
      </c>
      <c r="E175" s="80" t="s">
        <v>100</v>
      </c>
      <c r="F175" s="104">
        <v>59.7</v>
      </c>
      <c r="G175" s="104">
        <v>60.4</v>
      </c>
      <c r="H175" s="104">
        <v>63.2</v>
      </c>
      <c r="I175" s="104">
        <v>30.2</v>
      </c>
      <c r="J175" s="104">
        <v>18.7</v>
      </c>
      <c r="K175" s="104">
        <v>83</v>
      </c>
      <c r="L175" s="104">
        <v>5.7</v>
      </c>
      <c r="M175" s="104">
        <f>VLOOKUP($A175,[1]municipis!$A$1:$M$312,MATCH(M$1,[1]municipis!$A$1:$M$1,0),FALSE)</f>
        <v>4.8000000000000007</v>
      </c>
      <c r="N175" s="104">
        <f>VLOOKUP($A175,[1]municipis!$A$1:$N$312,MATCH(N$1,[1]municipis!$A$1:$N$1,0),FALSE)</f>
        <v>78.5</v>
      </c>
    </row>
    <row r="176" spans="1:14" x14ac:dyDescent="0.2">
      <c r="A176" s="67">
        <v>8176</v>
      </c>
      <c r="B176" s="78" t="s">
        <v>176</v>
      </c>
      <c r="C176" s="79">
        <v>770</v>
      </c>
      <c r="D176" s="78" t="s">
        <v>555</v>
      </c>
      <c r="E176" s="80" t="s">
        <v>144</v>
      </c>
      <c r="F176" s="104">
        <v>149.69999999999999</v>
      </c>
      <c r="G176" s="104">
        <v>201.6</v>
      </c>
      <c r="H176" s="104">
        <v>212.6</v>
      </c>
      <c r="I176" s="104">
        <v>165.2</v>
      </c>
      <c r="J176" s="104">
        <v>149.1</v>
      </c>
      <c r="K176" s="104">
        <v>217.9</v>
      </c>
      <c r="L176" s="104">
        <v>135.5</v>
      </c>
      <c r="M176" s="104">
        <f>VLOOKUP($A176,[1]municipis!$A$1:$M$312,MATCH(M$1,[1]municipis!$A$1:$M$1,0),FALSE)</f>
        <v>138.10000000000002</v>
      </c>
      <c r="N176" s="104">
        <f>VLOOKUP($A176,[1]municipis!$A$1:$N$312,MATCH(N$1,[1]municipis!$A$1:$N$1,0),FALSE)</f>
        <v>257.39999999999998</v>
      </c>
    </row>
    <row r="177" spans="1:14" x14ac:dyDescent="0.2">
      <c r="A177" s="67">
        <v>8177</v>
      </c>
      <c r="B177" s="78" t="s">
        <v>177</v>
      </c>
      <c r="C177" s="79">
        <v>885</v>
      </c>
      <c r="D177" s="78" t="s">
        <v>556</v>
      </c>
      <c r="E177" s="80" t="s">
        <v>541</v>
      </c>
      <c r="F177" s="104">
        <v>55.7</v>
      </c>
      <c r="G177" s="104">
        <v>39</v>
      </c>
      <c r="H177" s="104">
        <v>101.1</v>
      </c>
      <c r="I177" s="104">
        <v>48.2</v>
      </c>
      <c r="J177" s="104">
        <v>42</v>
      </c>
      <c r="K177" s="104">
        <v>134.30000000000001</v>
      </c>
      <c r="L177" s="104">
        <v>47.6</v>
      </c>
      <c r="M177" s="104">
        <f>VLOOKUP($A177,[1]municipis!$A$1:$M$312,MATCH(M$1,[1]municipis!$A$1:$M$1,0),FALSE)</f>
        <v>24.400000000000002</v>
      </c>
      <c r="N177" s="104">
        <f>VLOOKUP($A177,[1]municipis!$A$1:$N$312,MATCH(N$1,[1]municipis!$A$1:$N$1,0),FALSE)</f>
        <v>149.69999999999996</v>
      </c>
    </row>
    <row r="178" spans="1:14" x14ac:dyDescent="0.2">
      <c r="A178" s="67">
        <v>8178</v>
      </c>
      <c r="B178" s="78" t="s">
        <v>178</v>
      </c>
      <c r="C178" s="79">
        <v>361</v>
      </c>
      <c r="D178" s="78" t="s">
        <v>551</v>
      </c>
      <c r="E178" s="80" t="s">
        <v>99</v>
      </c>
      <c r="F178" s="104">
        <v>135.9</v>
      </c>
      <c r="G178" s="104">
        <v>162.80000000000001</v>
      </c>
      <c r="H178" s="104">
        <v>192.7</v>
      </c>
      <c r="I178" s="104">
        <v>125.6</v>
      </c>
      <c r="J178" s="104">
        <v>136.6</v>
      </c>
      <c r="K178" s="104">
        <v>221.4</v>
      </c>
      <c r="L178" s="104">
        <v>134.4</v>
      </c>
      <c r="M178" s="104">
        <f>VLOOKUP($A178,[1]municipis!$A$1:$M$312,MATCH(M$1,[1]municipis!$A$1:$M$1,0),FALSE)</f>
        <v>123.9</v>
      </c>
      <c r="N178" s="104">
        <f>VLOOKUP($A178,[1]municipis!$A$1:$N$312,MATCH(N$1,[1]municipis!$A$1:$N$1,0),FALSE)</f>
        <v>269.29999999999995</v>
      </c>
    </row>
    <row r="179" spans="1:14" x14ac:dyDescent="0.2">
      <c r="A179" s="67">
        <v>8179</v>
      </c>
      <c r="B179" s="78" t="s">
        <v>179</v>
      </c>
      <c r="C179" s="79">
        <v>322</v>
      </c>
      <c r="D179" s="78" t="s">
        <v>561</v>
      </c>
      <c r="E179" s="80" t="s">
        <v>179</v>
      </c>
      <c r="F179" s="104">
        <v>89.8</v>
      </c>
      <c r="G179" s="104">
        <v>122.5</v>
      </c>
      <c r="H179" s="104">
        <v>180.9</v>
      </c>
      <c r="I179" s="104">
        <v>129.6</v>
      </c>
      <c r="J179" s="104">
        <v>90.8</v>
      </c>
      <c r="K179" s="104">
        <v>164.2</v>
      </c>
      <c r="L179" s="104">
        <v>125.2</v>
      </c>
      <c r="M179" s="104">
        <f>VLOOKUP($A179,[1]municipis!$A$1:$M$312,MATCH(M$1,[1]municipis!$A$1:$M$1,0),FALSE)</f>
        <v>106.09999999999997</v>
      </c>
      <c r="N179" s="104">
        <f>VLOOKUP($A179,[1]municipis!$A$1:$N$312,MATCH(N$1,[1]municipis!$A$1:$N$1,0),FALSE)</f>
        <v>227.5</v>
      </c>
    </row>
    <row r="180" spans="1:14" x14ac:dyDescent="0.2">
      <c r="A180" s="67">
        <v>8180</v>
      </c>
      <c r="B180" s="78" t="s">
        <v>180</v>
      </c>
      <c r="C180" s="79">
        <v>79</v>
      </c>
      <c r="D180" s="78" t="s">
        <v>561</v>
      </c>
      <c r="E180" s="80" t="s">
        <v>265</v>
      </c>
      <c r="F180" s="104">
        <v>189.9</v>
      </c>
      <c r="G180" s="104">
        <v>249.9</v>
      </c>
      <c r="H180" s="104">
        <v>309</v>
      </c>
      <c r="I180" s="104">
        <v>263</v>
      </c>
      <c r="J180" s="104">
        <v>198.2</v>
      </c>
      <c r="K180" s="104">
        <v>285.3</v>
      </c>
      <c r="L180" s="104">
        <v>216.4</v>
      </c>
      <c r="M180" s="104">
        <f>VLOOKUP($A180,[1]municipis!$A$1:$M$312,MATCH(M$1,[1]municipis!$A$1:$M$1,0),FALSE)</f>
        <v>150.6</v>
      </c>
      <c r="N180" s="104">
        <f>VLOOKUP($A180,[1]municipis!$A$1:$N$312,MATCH(N$1,[1]municipis!$A$1:$N$1,0),FALSE)</f>
        <v>296.59999999999991</v>
      </c>
    </row>
    <row r="181" spans="1:14" x14ac:dyDescent="0.2">
      <c r="A181" s="67">
        <v>8181</v>
      </c>
      <c r="B181" s="78" t="s">
        <v>181</v>
      </c>
      <c r="C181" s="79">
        <v>123</v>
      </c>
      <c r="D181" s="78" t="s">
        <v>554</v>
      </c>
      <c r="E181" s="80" t="s">
        <v>309</v>
      </c>
      <c r="F181" s="104">
        <v>134.1</v>
      </c>
      <c r="G181" s="104">
        <v>178.5</v>
      </c>
      <c r="H181" s="104">
        <v>226.2</v>
      </c>
      <c r="I181" s="104">
        <v>185.7</v>
      </c>
      <c r="J181" s="104">
        <v>116</v>
      </c>
      <c r="K181" s="104">
        <v>197.7</v>
      </c>
      <c r="L181" s="104">
        <v>133.19999999999999</v>
      </c>
      <c r="M181" s="104">
        <f>VLOOKUP($A181,[1]municipis!$A$1:$M$312,MATCH(M$1,[1]municipis!$A$1:$M$1,0),FALSE)</f>
        <v>96.2</v>
      </c>
      <c r="N181" s="104">
        <f>VLOOKUP($A181,[1]municipis!$A$1:$N$312,MATCH(N$1,[1]municipis!$A$1:$N$1,0),FALSE)</f>
        <v>213.19999999999993</v>
      </c>
    </row>
    <row r="182" spans="1:14" x14ac:dyDescent="0.2">
      <c r="A182" s="67">
        <v>8182</v>
      </c>
      <c r="B182" s="78" t="s">
        <v>182</v>
      </c>
      <c r="C182" s="79">
        <v>202</v>
      </c>
      <c r="D182" s="78" t="s">
        <v>551</v>
      </c>
      <c r="E182" s="80" t="s">
        <v>547</v>
      </c>
      <c r="F182" s="104">
        <v>179.95</v>
      </c>
      <c r="G182" s="104">
        <v>234.6</v>
      </c>
      <c r="H182" s="104">
        <v>291.89999999999998</v>
      </c>
      <c r="I182" s="104">
        <v>220.1</v>
      </c>
      <c r="J182" s="104">
        <v>216.7</v>
      </c>
      <c r="K182" s="104">
        <v>305.39999999999998</v>
      </c>
      <c r="L182" s="104">
        <v>211.1</v>
      </c>
      <c r="M182" s="104">
        <f>VLOOKUP($A182,[1]municipis!$A$1:$M$312,MATCH(M$1,[1]municipis!$A$1:$M$1,0),FALSE)</f>
        <v>209</v>
      </c>
      <c r="N182" s="104">
        <f>VLOOKUP($A182,[1]municipis!$A$1:$N$312,MATCH(N$1,[1]municipis!$A$1:$N$1,0),FALSE)</f>
        <v>332.6</v>
      </c>
    </row>
    <row r="183" spans="1:14" x14ac:dyDescent="0.2">
      <c r="A183" s="67">
        <v>8183</v>
      </c>
      <c r="B183" s="78" t="s">
        <v>183</v>
      </c>
      <c r="C183" s="79">
        <v>443</v>
      </c>
      <c r="D183" s="78" t="s">
        <v>553</v>
      </c>
      <c r="E183" s="80" t="s">
        <v>101</v>
      </c>
      <c r="F183" s="104">
        <v>90.5</v>
      </c>
      <c r="G183" s="104">
        <v>92.8</v>
      </c>
      <c r="H183" s="104">
        <v>141.19999999999999</v>
      </c>
      <c r="I183" s="104">
        <v>113.5</v>
      </c>
      <c r="J183" s="104">
        <v>89</v>
      </c>
      <c r="K183" s="104">
        <v>157.80000000000001</v>
      </c>
      <c r="L183" s="104">
        <v>50.5</v>
      </c>
      <c r="M183" s="104">
        <f>VLOOKUP($A183,[1]municipis!$A$1:$M$312,MATCH(M$1,[1]municipis!$A$1:$M$1,0),FALSE)</f>
        <v>36.9</v>
      </c>
      <c r="N183" s="104">
        <f>VLOOKUP($A183,[1]municipis!$A$1:$N$312,MATCH(N$1,[1]municipis!$A$1:$N$1,0),FALSE)</f>
        <v>159.49999999999997</v>
      </c>
    </row>
    <row r="184" spans="1:14" x14ac:dyDescent="0.2">
      <c r="A184" s="67">
        <v>8184</v>
      </c>
      <c r="B184" s="78" t="s">
        <v>184</v>
      </c>
      <c r="C184" s="79">
        <v>123</v>
      </c>
      <c r="D184" s="78" t="s">
        <v>561</v>
      </c>
      <c r="E184" s="80" t="s">
        <v>265</v>
      </c>
      <c r="F184" s="104">
        <v>189.9</v>
      </c>
      <c r="G184" s="104">
        <v>249.9</v>
      </c>
      <c r="H184" s="104">
        <v>309</v>
      </c>
      <c r="I184" s="104">
        <v>263</v>
      </c>
      <c r="J184" s="104">
        <v>198.2</v>
      </c>
      <c r="K184" s="104">
        <v>285.3</v>
      </c>
      <c r="L184" s="104">
        <v>216.4</v>
      </c>
      <c r="M184" s="104">
        <f>VLOOKUP($A184,[1]municipis!$A$1:$M$312,MATCH(M$1,[1]municipis!$A$1:$M$1,0),FALSE)</f>
        <v>150.6</v>
      </c>
      <c r="N184" s="104">
        <f>VLOOKUP($A184,[1]municipis!$A$1:$N$312,MATCH(N$1,[1]municipis!$A$1:$N$1,0),FALSE)</f>
        <v>296.59999999999991</v>
      </c>
    </row>
    <row r="185" spans="1:14" x14ac:dyDescent="0.2">
      <c r="A185" s="67">
        <v>8185</v>
      </c>
      <c r="B185" s="78" t="s">
        <v>185</v>
      </c>
      <c r="C185" s="79">
        <v>629</v>
      </c>
      <c r="D185" s="78" t="s">
        <v>555</v>
      </c>
      <c r="E185" s="80" t="s">
        <v>144</v>
      </c>
      <c r="F185" s="104">
        <v>149.69999999999999</v>
      </c>
      <c r="G185" s="104">
        <v>201.6</v>
      </c>
      <c r="H185" s="104">
        <v>212.6</v>
      </c>
      <c r="I185" s="104">
        <v>165.2</v>
      </c>
      <c r="J185" s="104">
        <v>149.1</v>
      </c>
      <c r="K185" s="104">
        <v>217.9</v>
      </c>
      <c r="L185" s="104">
        <v>135.5</v>
      </c>
      <c r="M185" s="104">
        <f>VLOOKUP($A185,[1]municipis!$A$1:$M$312,MATCH(M$1,[1]municipis!$A$1:$M$1,0),FALSE)</f>
        <v>138.10000000000002</v>
      </c>
      <c r="N185" s="104">
        <f>VLOOKUP($A185,[1]municipis!$A$1:$N$312,MATCH(N$1,[1]municipis!$A$1:$N$1,0),FALSE)</f>
        <v>257.39999999999998</v>
      </c>
    </row>
    <row r="186" spans="1:14" x14ac:dyDescent="0.2">
      <c r="A186" s="67">
        <v>8187</v>
      </c>
      <c r="B186" s="78" t="s">
        <v>186</v>
      </c>
      <c r="C186" s="79">
        <v>190</v>
      </c>
      <c r="D186" s="78" t="s">
        <v>561</v>
      </c>
      <c r="E186" s="80" t="s">
        <v>265</v>
      </c>
      <c r="F186" s="104">
        <v>189.9</v>
      </c>
      <c r="G186" s="104">
        <v>249.9</v>
      </c>
      <c r="H186" s="104">
        <v>309</v>
      </c>
      <c r="I186" s="104">
        <v>263</v>
      </c>
      <c r="J186" s="104">
        <v>198.2</v>
      </c>
      <c r="K186" s="104">
        <v>285.3</v>
      </c>
      <c r="L186" s="104">
        <v>216.4</v>
      </c>
      <c r="M186" s="104">
        <f>VLOOKUP($A186,[1]municipis!$A$1:$M$312,MATCH(M$1,[1]municipis!$A$1:$M$1,0),FALSE)</f>
        <v>150.6</v>
      </c>
      <c r="N186" s="104">
        <f>VLOOKUP($A186,[1]municipis!$A$1:$N$312,MATCH(N$1,[1]municipis!$A$1:$N$1,0),FALSE)</f>
        <v>296.59999999999991</v>
      </c>
    </row>
    <row r="187" spans="1:14" x14ac:dyDescent="0.2">
      <c r="A187" s="67">
        <v>8188</v>
      </c>
      <c r="B187" s="78" t="s">
        <v>187</v>
      </c>
      <c r="C187" s="79">
        <v>738</v>
      </c>
      <c r="D187" s="78" t="s">
        <v>556</v>
      </c>
      <c r="E187" s="80" t="s">
        <v>100</v>
      </c>
      <c r="F187" s="104">
        <v>59.7</v>
      </c>
      <c r="G187" s="104">
        <v>60.4</v>
      </c>
      <c r="H187" s="104">
        <v>63.2</v>
      </c>
      <c r="I187" s="104">
        <v>30.2</v>
      </c>
      <c r="J187" s="104">
        <v>18.7</v>
      </c>
      <c r="K187" s="104">
        <v>83</v>
      </c>
      <c r="L187" s="104">
        <v>5.7</v>
      </c>
      <c r="M187" s="104">
        <f>VLOOKUP($A187,[1]municipis!$A$1:$M$312,MATCH(M$1,[1]municipis!$A$1:$M$1,0),FALSE)</f>
        <v>4.8000000000000007</v>
      </c>
      <c r="N187" s="104">
        <f>VLOOKUP($A187,[1]municipis!$A$1:$N$312,MATCH(N$1,[1]municipis!$A$1:$N$1,0),FALSE)</f>
        <v>78.5</v>
      </c>
    </row>
    <row r="188" spans="1:14" x14ac:dyDescent="0.2">
      <c r="A188" s="67">
        <v>8189</v>
      </c>
      <c r="B188" s="78" t="s">
        <v>188</v>
      </c>
      <c r="C188" s="79">
        <v>588</v>
      </c>
      <c r="D188" s="78" t="s">
        <v>555</v>
      </c>
      <c r="E188" s="80" t="s">
        <v>144</v>
      </c>
      <c r="F188" s="104">
        <v>149.69999999999999</v>
      </c>
      <c r="G188" s="104">
        <v>201.6</v>
      </c>
      <c r="H188" s="104">
        <v>212.6</v>
      </c>
      <c r="I188" s="104">
        <v>165.2</v>
      </c>
      <c r="J188" s="104">
        <v>149.1</v>
      </c>
      <c r="K188" s="104">
        <v>217.9</v>
      </c>
      <c r="L188" s="104">
        <v>135.5</v>
      </c>
      <c r="M188" s="104">
        <f>VLOOKUP($A188,[1]municipis!$A$1:$M$312,MATCH(M$1,[1]municipis!$A$1:$M$1,0),FALSE)</f>
        <v>138.10000000000002</v>
      </c>
      <c r="N188" s="104">
        <f>VLOOKUP($A188,[1]municipis!$A$1:$N$312,MATCH(N$1,[1]municipis!$A$1:$N$1,0),FALSE)</f>
        <v>257.39999999999998</v>
      </c>
    </row>
    <row r="189" spans="1:14" x14ac:dyDescent="0.2">
      <c r="A189" s="67">
        <v>8190</v>
      </c>
      <c r="B189" s="78" t="s">
        <v>189</v>
      </c>
      <c r="C189" s="79">
        <v>1215</v>
      </c>
      <c r="D189" s="78" t="s">
        <v>556</v>
      </c>
      <c r="E189" s="80" t="s">
        <v>94</v>
      </c>
      <c r="F189" s="104">
        <v>7.6</v>
      </c>
      <c r="G189" s="104">
        <v>5.0999999999999996</v>
      </c>
      <c r="H189" s="104">
        <v>5.9</v>
      </c>
      <c r="I189" s="104">
        <v>1.8</v>
      </c>
      <c r="J189" s="104">
        <v>7</v>
      </c>
      <c r="K189" s="104">
        <v>39.4</v>
      </c>
      <c r="L189" s="104">
        <v>0.79999999999999716</v>
      </c>
      <c r="M189" s="104">
        <f>VLOOKUP($A189,[1]municipis!$A$1:$M$312,MATCH(M$1,[1]municipis!$A$1:$M$1,0),FALSE)</f>
        <v>0.69999999999999929</v>
      </c>
      <c r="N189" s="104">
        <f>VLOOKUP($A189,[1]municipis!$A$1:$N$312,MATCH(N$1,[1]municipis!$A$1:$N$1,0),FALSE)</f>
        <v>78.5</v>
      </c>
    </row>
    <row r="190" spans="1:14" x14ac:dyDescent="0.2">
      <c r="A190" s="67">
        <v>8191</v>
      </c>
      <c r="B190" s="78" t="s">
        <v>190</v>
      </c>
      <c r="C190" s="79">
        <v>278</v>
      </c>
      <c r="D190" s="78" t="s">
        <v>551</v>
      </c>
      <c r="E190" s="80" t="s">
        <v>11</v>
      </c>
      <c r="F190" s="104">
        <v>183.4</v>
      </c>
      <c r="G190" s="104">
        <v>215.3</v>
      </c>
      <c r="H190" s="104">
        <v>278.3</v>
      </c>
      <c r="I190" s="104">
        <v>181.7</v>
      </c>
      <c r="J190" s="104">
        <v>192.9</v>
      </c>
      <c r="K190" s="104">
        <v>272.89999999999998</v>
      </c>
      <c r="L190" s="104">
        <v>160.69999999999999</v>
      </c>
      <c r="M190" s="104">
        <f>VLOOKUP($A190,[1]municipis!$A$1:$M$312,MATCH(M$1,[1]municipis!$A$1:$M$1,0),FALSE)</f>
        <v>140.09999999999997</v>
      </c>
      <c r="N190" s="104">
        <f>VLOOKUP($A190,[1]municipis!$A$1:$N$312,MATCH(N$1,[1]municipis!$A$1:$N$1,0),FALSE)</f>
        <v>305.80000000000007</v>
      </c>
    </row>
    <row r="191" spans="1:14" x14ac:dyDescent="0.2">
      <c r="A191" s="67">
        <v>8192</v>
      </c>
      <c r="B191" s="78" t="s">
        <v>191</v>
      </c>
      <c r="C191" s="79">
        <v>336</v>
      </c>
      <c r="D191" s="78" t="s">
        <v>551</v>
      </c>
      <c r="E191" s="80" t="s">
        <v>11</v>
      </c>
      <c r="F191" s="104">
        <v>183.4</v>
      </c>
      <c r="G191" s="104">
        <v>215.3</v>
      </c>
      <c r="H191" s="104">
        <v>278.3</v>
      </c>
      <c r="I191" s="104">
        <v>181.7</v>
      </c>
      <c r="J191" s="104">
        <v>192.9</v>
      </c>
      <c r="K191" s="104">
        <v>272.89999999999998</v>
      </c>
      <c r="L191" s="104">
        <v>160.69999999999999</v>
      </c>
      <c r="M191" s="104">
        <f>VLOOKUP($A191,[1]municipis!$A$1:$M$312,MATCH(M$1,[1]municipis!$A$1:$M$1,0),FALSE)</f>
        <v>140.09999999999997</v>
      </c>
      <c r="N191" s="104">
        <f>VLOOKUP($A191,[1]municipis!$A$1:$N$312,MATCH(N$1,[1]municipis!$A$1:$N$1,0),FALSE)</f>
        <v>305.80000000000007</v>
      </c>
    </row>
    <row r="192" spans="1:14" x14ac:dyDescent="0.2">
      <c r="A192" s="67">
        <v>8193</v>
      </c>
      <c r="B192" s="78" t="s">
        <v>192</v>
      </c>
      <c r="C192" s="79">
        <v>129</v>
      </c>
      <c r="D192" s="78" t="s">
        <v>552</v>
      </c>
      <c r="E192" s="80" t="s">
        <v>31</v>
      </c>
      <c r="F192" s="104">
        <v>245.3</v>
      </c>
      <c r="G192" s="104">
        <v>278.3</v>
      </c>
      <c r="H192" s="104">
        <v>313.3</v>
      </c>
      <c r="I192" s="104">
        <v>299.10000000000002</v>
      </c>
      <c r="J192" s="104">
        <v>242.2</v>
      </c>
      <c r="K192" s="104">
        <v>285.10000000000002</v>
      </c>
      <c r="L192" s="104">
        <v>233.9</v>
      </c>
      <c r="M192" s="104">
        <f>VLOOKUP($A192,[1]municipis!$A$1:$M$312,MATCH(M$1,[1]municipis!$A$1:$M$1,0),FALSE)</f>
        <v>206.39999999999989</v>
      </c>
      <c r="N192" s="104">
        <f>VLOOKUP($A192,[1]municipis!$A$1:$N$312,MATCH(N$1,[1]municipis!$A$1:$N$1,0),FALSE)</f>
        <v>301.09999999999985</v>
      </c>
    </row>
    <row r="193" spans="1:14" x14ac:dyDescent="0.2">
      <c r="A193" s="67">
        <v>8194</v>
      </c>
      <c r="B193" s="78" t="s">
        <v>193</v>
      </c>
      <c r="C193" s="79">
        <v>14</v>
      </c>
      <c r="D193" s="78" t="s">
        <v>558</v>
      </c>
      <c r="E193" s="80" t="s">
        <v>543</v>
      </c>
      <c r="F193" s="104">
        <v>292</v>
      </c>
      <c r="G193" s="104">
        <v>371.2</v>
      </c>
      <c r="H193" s="104">
        <v>419.6</v>
      </c>
      <c r="I193" s="104">
        <v>415.6</v>
      </c>
      <c r="J193" s="104">
        <v>276</v>
      </c>
      <c r="K193" s="104">
        <v>352.9</v>
      </c>
      <c r="L193" s="104">
        <v>309.60000000000002</v>
      </c>
      <c r="M193" s="104">
        <f>VLOOKUP($A193,[1]municipis!$A$1:$M$312,MATCH(M$1,[1]municipis!$A$1:$M$1,0),FALSE)</f>
        <v>279.60000000000008</v>
      </c>
      <c r="N193" s="104">
        <f>VLOOKUP($A193,[1]municipis!$A$1:$N$312,MATCH(N$1,[1]municipis!$A$1:$N$1,0),FALSE)</f>
        <v>372.19999999999993</v>
      </c>
    </row>
    <row r="194" spans="1:14" x14ac:dyDescent="0.2">
      <c r="A194" s="67">
        <v>8195</v>
      </c>
      <c r="B194" s="78" t="s">
        <v>194</v>
      </c>
      <c r="C194" s="79">
        <v>816</v>
      </c>
      <c r="D194" s="78" t="s">
        <v>553</v>
      </c>
      <c r="E194" s="80" t="s">
        <v>161</v>
      </c>
      <c r="F194" s="104">
        <v>59.1</v>
      </c>
      <c r="G194" s="104">
        <v>61.8</v>
      </c>
      <c r="H194" s="104">
        <v>94.4</v>
      </c>
      <c r="I194" s="104">
        <v>63.7</v>
      </c>
      <c r="J194" s="104">
        <v>45.8</v>
      </c>
      <c r="K194" s="104">
        <v>130.69999999999999</v>
      </c>
      <c r="L194" s="104">
        <v>36.4</v>
      </c>
      <c r="M194" s="104">
        <f>VLOOKUP($A194,[1]municipis!$A$1:$M$312,MATCH(M$1,[1]municipis!$A$1:$M$1,0),FALSE)</f>
        <v>20.500000000000004</v>
      </c>
      <c r="N194" s="104">
        <f>VLOOKUP($A194,[1]municipis!$A$1:$N$312,MATCH(N$1,[1]municipis!$A$1:$N$1,0),FALSE)</f>
        <v>130.19999999999996</v>
      </c>
    </row>
    <row r="195" spans="1:14" x14ac:dyDescent="0.2">
      <c r="A195" s="67">
        <v>8196</v>
      </c>
      <c r="B195" s="78" t="s">
        <v>195</v>
      </c>
      <c r="C195" s="79">
        <v>42</v>
      </c>
      <c r="D195" s="78" t="s">
        <v>550</v>
      </c>
      <c r="E195" s="80" t="s">
        <v>294</v>
      </c>
      <c r="F195" s="104">
        <v>205.9</v>
      </c>
      <c r="G195" s="104">
        <v>227.9</v>
      </c>
      <c r="H195" s="104">
        <v>319.10000000000002</v>
      </c>
      <c r="I195" s="104">
        <v>298.39999999999998</v>
      </c>
      <c r="J195" s="104">
        <v>223.7</v>
      </c>
      <c r="K195" s="104">
        <v>355.4</v>
      </c>
      <c r="L195" s="104">
        <v>279.7</v>
      </c>
      <c r="M195" s="104">
        <f>VLOOKUP($A195,[1]municipis!$A$1:$M$312,MATCH(M$1,[1]municipis!$A$1:$M$1,0),FALSE)</f>
        <v>249.39999999999998</v>
      </c>
      <c r="N195" s="104">
        <f>VLOOKUP($A195,[1]municipis!$A$1:$N$312,MATCH(N$1,[1]municipis!$A$1:$N$1,0),FALSE)</f>
        <v>376.20000000000005</v>
      </c>
    </row>
    <row r="196" spans="1:14" x14ac:dyDescent="0.2">
      <c r="A196" s="67">
        <v>8197</v>
      </c>
      <c r="B196" s="78" t="s">
        <v>196</v>
      </c>
      <c r="C196" s="79">
        <v>114</v>
      </c>
      <c r="D196" s="78" t="s">
        <v>552</v>
      </c>
      <c r="E196" s="80" t="s">
        <v>218</v>
      </c>
      <c r="F196" s="104">
        <v>243.4</v>
      </c>
      <c r="G196" s="104">
        <v>268.60000000000002</v>
      </c>
      <c r="H196" s="104">
        <v>330</v>
      </c>
      <c r="I196" s="104">
        <v>302.8</v>
      </c>
      <c r="J196" s="104">
        <v>279.10000000000002</v>
      </c>
      <c r="K196" s="104">
        <v>331.6</v>
      </c>
      <c r="L196" s="104">
        <v>269.8</v>
      </c>
      <c r="M196" s="104">
        <f>VLOOKUP($A196,[1]municipis!$A$1:$M$312,MATCH(M$1,[1]municipis!$A$1:$M$1,0),FALSE)</f>
        <v>239.1</v>
      </c>
      <c r="N196" s="104">
        <f>VLOOKUP($A196,[1]municipis!$A$1:$N$312,MATCH(N$1,[1]municipis!$A$1:$N$1,0),FALSE)</f>
        <v>301.09999999999985</v>
      </c>
    </row>
    <row r="197" spans="1:14" x14ac:dyDescent="0.2">
      <c r="A197" s="67">
        <v>8198</v>
      </c>
      <c r="B197" s="78" t="s">
        <v>197</v>
      </c>
      <c r="C197" s="79">
        <v>258</v>
      </c>
      <c r="D197" s="78" t="s">
        <v>554</v>
      </c>
      <c r="E197" s="80" t="s">
        <v>309</v>
      </c>
      <c r="F197" s="104">
        <v>134.1</v>
      </c>
      <c r="G197" s="104">
        <v>178.5</v>
      </c>
      <c r="H197" s="104">
        <v>226.2</v>
      </c>
      <c r="I197" s="104">
        <v>185.7</v>
      </c>
      <c r="J197" s="104">
        <v>116</v>
      </c>
      <c r="K197" s="104">
        <v>197.7</v>
      </c>
      <c r="L197" s="104">
        <v>133.19999999999999</v>
      </c>
      <c r="M197" s="104">
        <f>VLOOKUP($A197,[1]municipis!$A$1:$M$312,MATCH(M$1,[1]municipis!$A$1:$M$1,0),FALSE)</f>
        <v>96.2</v>
      </c>
      <c r="N197" s="104">
        <f>VLOOKUP($A197,[1]municipis!$A$1:$N$312,MATCH(N$1,[1]municipis!$A$1:$N$1,0),FALSE)</f>
        <v>213.19999999999993</v>
      </c>
    </row>
    <row r="198" spans="1:14" x14ac:dyDescent="0.2">
      <c r="A198" s="67">
        <v>8199</v>
      </c>
      <c r="B198" s="78" t="s">
        <v>198</v>
      </c>
      <c r="C198" s="79">
        <v>868</v>
      </c>
      <c r="D198" s="78" t="s">
        <v>553</v>
      </c>
      <c r="E198" s="80" t="s">
        <v>101</v>
      </c>
      <c r="F198" s="104">
        <v>90.5</v>
      </c>
      <c r="G198" s="104">
        <v>92.8</v>
      </c>
      <c r="H198" s="104">
        <v>141.19999999999999</v>
      </c>
      <c r="I198" s="104">
        <v>113.5</v>
      </c>
      <c r="J198" s="104">
        <v>89</v>
      </c>
      <c r="K198" s="104">
        <v>157.80000000000001</v>
      </c>
      <c r="L198" s="104">
        <v>50.5</v>
      </c>
      <c r="M198" s="104">
        <f>VLOOKUP($A198,[1]municipis!$A$1:$M$312,MATCH(M$1,[1]municipis!$A$1:$M$1,0),FALSE)</f>
        <v>36.9</v>
      </c>
      <c r="N198" s="104">
        <f>VLOOKUP($A198,[1]municipis!$A$1:$N$312,MATCH(N$1,[1]municipis!$A$1:$N$1,0),FALSE)</f>
        <v>159.49999999999997</v>
      </c>
    </row>
    <row r="199" spans="1:14" x14ac:dyDescent="0.2">
      <c r="A199" s="67">
        <v>8200</v>
      </c>
      <c r="B199" s="78" t="s">
        <v>199</v>
      </c>
      <c r="C199" s="79">
        <v>30</v>
      </c>
      <c r="D199" s="78" t="s">
        <v>550</v>
      </c>
      <c r="E199" s="80" t="s">
        <v>300</v>
      </c>
      <c r="F199" s="104">
        <v>214</v>
      </c>
      <c r="G199" s="104">
        <v>302.60000000000002</v>
      </c>
      <c r="H199" s="104">
        <v>351.3</v>
      </c>
      <c r="I199" s="104">
        <v>312</v>
      </c>
      <c r="J199" s="104">
        <v>290.5</v>
      </c>
      <c r="K199" s="104">
        <v>350.7</v>
      </c>
      <c r="L199" s="104">
        <v>304.7</v>
      </c>
      <c r="M199" s="104">
        <f>VLOOKUP($A199,[1]municipis!$A$1:$M$312,MATCH(M$1,[1]municipis!$A$1:$M$1,0),FALSE)</f>
        <v>301.69999999999987</v>
      </c>
      <c r="N199" s="104">
        <f>VLOOKUP($A199,[1]municipis!$A$1:$N$312,MATCH(N$1,[1]municipis!$A$1:$N$1,0),FALSE)</f>
        <v>394.30000000000024</v>
      </c>
    </row>
    <row r="200" spans="1:14" x14ac:dyDescent="0.2">
      <c r="A200" s="67">
        <v>8201</v>
      </c>
      <c r="B200" s="78" t="s">
        <v>200</v>
      </c>
      <c r="C200" s="79">
        <v>813</v>
      </c>
      <c r="D200" s="78" t="s">
        <v>553</v>
      </c>
      <c r="E200" s="80" t="s">
        <v>161</v>
      </c>
      <c r="F200" s="104">
        <v>59.1</v>
      </c>
      <c r="G200" s="104">
        <v>61.8</v>
      </c>
      <c r="H200" s="104">
        <v>94.4</v>
      </c>
      <c r="I200" s="104">
        <v>63.7</v>
      </c>
      <c r="J200" s="104">
        <v>45.8</v>
      </c>
      <c r="K200" s="104">
        <v>130.69999999999999</v>
      </c>
      <c r="L200" s="104">
        <v>36.4</v>
      </c>
      <c r="M200" s="104">
        <f>VLOOKUP($A200,[1]municipis!$A$1:$M$312,MATCH(M$1,[1]municipis!$A$1:$M$1,0),FALSE)</f>
        <v>20.500000000000004</v>
      </c>
      <c r="N200" s="104">
        <f>VLOOKUP($A200,[1]municipis!$A$1:$N$312,MATCH(N$1,[1]municipis!$A$1:$N$1,0),FALSE)</f>
        <v>130.19999999999996</v>
      </c>
    </row>
    <row r="201" spans="1:14" x14ac:dyDescent="0.2">
      <c r="A201" s="67">
        <v>8202</v>
      </c>
      <c r="B201" s="78" t="s">
        <v>201</v>
      </c>
      <c r="C201" s="79">
        <v>152</v>
      </c>
      <c r="D201" s="78" t="s">
        <v>554</v>
      </c>
      <c r="E201" s="80" t="s">
        <v>309</v>
      </c>
      <c r="F201" s="104">
        <v>134.1</v>
      </c>
      <c r="G201" s="104">
        <v>178.5</v>
      </c>
      <c r="H201" s="104">
        <v>226.2</v>
      </c>
      <c r="I201" s="104">
        <v>185.7</v>
      </c>
      <c r="J201" s="104">
        <v>116</v>
      </c>
      <c r="K201" s="104">
        <v>197.7</v>
      </c>
      <c r="L201" s="104">
        <v>133.19999999999999</v>
      </c>
      <c r="M201" s="104">
        <f>VLOOKUP($A201,[1]municipis!$A$1:$M$312,MATCH(M$1,[1]municipis!$A$1:$M$1,0),FALSE)</f>
        <v>96.2</v>
      </c>
      <c r="N201" s="104">
        <f>VLOOKUP($A201,[1]municipis!$A$1:$N$312,MATCH(N$1,[1]municipis!$A$1:$N$1,0),FALSE)</f>
        <v>213.19999999999993</v>
      </c>
    </row>
    <row r="202" spans="1:14" x14ac:dyDescent="0.2">
      <c r="A202" s="67">
        <v>8203</v>
      </c>
      <c r="B202" s="78" t="s">
        <v>202</v>
      </c>
      <c r="C202" s="79">
        <v>71</v>
      </c>
      <c r="D202" s="78" t="s">
        <v>552</v>
      </c>
      <c r="E202" s="80" t="s">
        <v>31</v>
      </c>
      <c r="F202" s="104">
        <v>245.3</v>
      </c>
      <c r="G202" s="104">
        <v>278.3</v>
      </c>
      <c r="H202" s="104">
        <v>313.3</v>
      </c>
      <c r="I202" s="104">
        <v>299.10000000000002</v>
      </c>
      <c r="J202" s="104">
        <v>242.2</v>
      </c>
      <c r="K202" s="104">
        <v>285.10000000000002</v>
      </c>
      <c r="L202" s="104">
        <v>233.9</v>
      </c>
      <c r="M202" s="104">
        <f>VLOOKUP($A202,[1]municipis!$A$1:$M$312,MATCH(M$1,[1]municipis!$A$1:$M$1,0),FALSE)</f>
        <v>206.39999999999989</v>
      </c>
      <c r="N202" s="104">
        <f>VLOOKUP($A202,[1]municipis!$A$1:$N$312,MATCH(N$1,[1]municipis!$A$1:$N$1,0),FALSE)</f>
        <v>301.09999999999985</v>
      </c>
    </row>
    <row r="203" spans="1:14" x14ac:dyDescent="0.2">
      <c r="A203" s="67">
        <v>8204</v>
      </c>
      <c r="B203" s="78" t="s">
        <v>203</v>
      </c>
      <c r="C203" s="79">
        <v>87</v>
      </c>
      <c r="D203" s="78" t="s">
        <v>550</v>
      </c>
      <c r="E203" s="80" t="s">
        <v>300</v>
      </c>
      <c r="F203" s="104">
        <v>214</v>
      </c>
      <c r="G203" s="104">
        <v>302.60000000000002</v>
      </c>
      <c r="H203" s="104">
        <v>351.3</v>
      </c>
      <c r="I203" s="104">
        <v>312</v>
      </c>
      <c r="J203" s="104">
        <v>290.5</v>
      </c>
      <c r="K203" s="104">
        <v>350.7</v>
      </c>
      <c r="L203" s="104">
        <v>304.7</v>
      </c>
      <c r="M203" s="104">
        <f>VLOOKUP($A203,[1]municipis!$A$1:$M$312,MATCH(M$1,[1]municipis!$A$1:$M$1,0),FALSE)</f>
        <v>301.69999999999987</v>
      </c>
      <c r="N203" s="104">
        <f>VLOOKUP($A203,[1]municipis!$A$1:$N$312,MATCH(N$1,[1]municipis!$A$1:$N$1,0),FALSE)</f>
        <v>394.30000000000024</v>
      </c>
    </row>
    <row r="204" spans="1:14" x14ac:dyDescent="0.2">
      <c r="A204" s="67">
        <v>8205</v>
      </c>
      <c r="B204" s="78" t="s">
        <v>204</v>
      </c>
      <c r="C204" s="79">
        <v>124</v>
      </c>
      <c r="D204" s="78" t="s">
        <v>561</v>
      </c>
      <c r="E204" s="80" t="s">
        <v>265</v>
      </c>
      <c r="F204" s="104">
        <v>189.9</v>
      </c>
      <c r="G204" s="104">
        <v>249.9</v>
      </c>
      <c r="H204" s="104">
        <v>309</v>
      </c>
      <c r="I204" s="104">
        <v>263</v>
      </c>
      <c r="J204" s="104">
        <v>198.2</v>
      </c>
      <c r="K204" s="104">
        <v>285.3</v>
      </c>
      <c r="L204" s="104">
        <v>216.4</v>
      </c>
      <c r="M204" s="104">
        <f>VLOOKUP($A204,[1]municipis!$A$1:$M$312,MATCH(M$1,[1]municipis!$A$1:$M$1,0),FALSE)</f>
        <v>150.6</v>
      </c>
      <c r="N204" s="104">
        <f>VLOOKUP($A204,[1]municipis!$A$1:$N$312,MATCH(N$1,[1]municipis!$A$1:$N$1,0),FALSE)</f>
        <v>296.59999999999991</v>
      </c>
    </row>
    <row r="205" spans="1:14" x14ac:dyDescent="0.2">
      <c r="A205" s="67">
        <v>8206</v>
      </c>
      <c r="B205" s="78" t="s">
        <v>205</v>
      </c>
      <c r="C205" s="79">
        <v>266</v>
      </c>
      <c r="D205" s="78" t="s">
        <v>557</v>
      </c>
      <c r="E205" s="80" t="s">
        <v>544</v>
      </c>
      <c r="F205" s="104">
        <v>137.69999999999999</v>
      </c>
      <c r="G205" s="104">
        <v>190.3</v>
      </c>
      <c r="H205" s="104">
        <v>260.60000000000002</v>
      </c>
      <c r="I205" s="104">
        <v>205.7</v>
      </c>
      <c r="J205" s="104">
        <v>137.30000000000001</v>
      </c>
      <c r="K205" s="104">
        <v>206.6</v>
      </c>
      <c r="L205" s="104">
        <v>156.80000000000001</v>
      </c>
      <c r="M205" s="104">
        <f>VLOOKUP($A205,[1]municipis!$A$1:$M$312,MATCH(M$1,[1]municipis!$A$1:$M$1,0),FALSE)</f>
        <v>157.30000000000004</v>
      </c>
      <c r="N205" s="104">
        <f>VLOOKUP($A205,[1]municipis!$A$1:$N$312,MATCH(N$1,[1]municipis!$A$1:$N$1,0),FALSE)</f>
        <v>246.89999999999998</v>
      </c>
    </row>
    <row r="206" spans="1:14" x14ac:dyDescent="0.2">
      <c r="A206" s="67">
        <v>8207</v>
      </c>
      <c r="B206" s="78" t="s">
        <v>206</v>
      </c>
      <c r="C206" s="79">
        <v>231</v>
      </c>
      <c r="D206" s="78" t="s">
        <v>554</v>
      </c>
      <c r="E206" s="80" t="s">
        <v>309</v>
      </c>
      <c r="F206" s="104">
        <v>134.1</v>
      </c>
      <c r="G206" s="104">
        <v>178.5</v>
      </c>
      <c r="H206" s="104">
        <v>226.2</v>
      </c>
      <c r="I206" s="104">
        <v>185.7</v>
      </c>
      <c r="J206" s="104">
        <v>116</v>
      </c>
      <c r="K206" s="104">
        <v>197.7</v>
      </c>
      <c r="L206" s="104">
        <v>133.19999999999999</v>
      </c>
      <c r="M206" s="104">
        <f>VLOOKUP($A206,[1]municipis!$A$1:$M$312,MATCH(M$1,[1]municipis!$A$1:$M$1,0),FALSE)</f>
        <v>96.2</v>
      </c>
      <c r="N206" s="104">
        <f>VLOOKUP($A206,[1]municipis!$A$1:$N$312,MATCH(N$1,[1]municipis!$A$1:$N$1,0),FALSE)</f>
        <v>213.19999999999993</v>
      </c>
    </row>
    <row r="207" spans="1:14" x14ac:dyDescent="0.2">
      <c r="A207" s="67">
        <v>8208</v>
      </c>
      <c r="B207" s="78" t="s">
        <v>207</v>
      </c>
      <c r="C207" s="79">
        <v>183</v>
      </c>
      <c r="D207" s="78" t="s">
        <v>550</v>
      </c>
      <c r="E207" s="80" t="s">
        <v>294</v>
      </c>
      <c r="F207" s="104">
        <v>205.9</v>
      </c>
      <c r="G207" s="104">
        <v>227.9</v>
      </c>
      <c r="H207" s="104">
        <v>319.10000000000002</v>
      </c>
      <c r="I207" s="104">
        <v>298.39999999999998</v>
      </c>
      <c r="J207" s="104">
        <v>223.7</v>
      </c>
      <c r="K207" s="104">
        <v>355.4</v>
      </c>
      <c r="L207" s="104">
        <v>279.7</v>
      </c>
      <c r="M207" s="104">
        <f>VLOOKUP($A207,[1]municipis!$A$1:$M$312,MATCH(M$1,[1]municipis!$A$1:$M$1,0),FALSE)</f>
        <v>249.39999999999998</v>
      </c>
      <c r="N207" s="104">
        <f>VLOOKUP($A207,[1]municipis!$A$1:$N$312,MATCH(N$1,[1]municipis!$A$1:$N$1,0),FALSE)</f>
        <v>376.20000000000005</v>
      </c>
    </row>
    <row r="208" spans="1:14" x14ac:dyDescent="0.2">
      <c r="A208" s="67">
        <v>8209</v>
      </c>
      <c r="B208" s="78" t="s">
        <v>208</v>
      </c>
      <c r="C208" s="79">
        <v>112</v>
      </c>
      <c r="D208" s="78" t="s">
        <v>554</v>
      </c>
      <c r="E208" s="80" t="s">
        <v>309</v>
      </c>
      <c r="F208" s="104">
        <v>134.1</v>
      </c>
      <c r="G208" s="104">
        <v>178.5</v>
      </c>
      <c r="H208" s="104">
        <v>226.2</v>
      </c>
      <c r="I208" s="104">
        <v>185.7</v>
      </c>
      <c r="J208" s="104">
        <v>116</v>
      </c>
      <c r="K208" s="104">
        <v>197.7</v>
      </c>
      <c r="L208" s="104">
        <v>133.19999999999999</v>
      </c>
      <c r="M208" s="104">
        <f>VLOOKUP($A208,[1]municipis!$A$1:$M$312,MATCH(M$1,[1]municipis!$A$1:$M$1,0),FALSE)</f>
        <v>96.2</v>
      </c>
      <c r="N208" s="104">
        <f>VLOOKUP($A208,[1]municipis!$A$1:$N$312,MATCH(N$1,[1]municipis!$A$1:$N$1,0),FALSE)</f>
        <v>213.19999999999993</v>
      </c>
    </row>
    <row r="209" spans="1:14" x14ac:dyDescent="0.2">
      <c r="A209" s="67">
        <v>8210</v>
      </c>
      <c r="B209" s="78" t="s">
        <v>209</v>
      </c>
      <c r="C209" s="79">
        <v>480</v>
      </c>
      <c r="D209" s="78" t="s">
        <v>554</v>
      </c>
      <c r="E209" s="80" t="s">
        <v>34</v>
      </c>
      <c r="F209" s="104">
        <v>234.1</v>
      </c>
      <c r="G209" s="104">
        <v>257.39999999999998</v>
      </c>
      <c r="H209" s="104">
        <v>299.3</v>
      </c>
      <c r="I209" s="104">
        <v>244.3</v>
      </c>
      <c r="J209" s="104">
        <v>169</v>
      </c>
      <c r="K209" s="104">
        <v>255.5</v>
      </c>
      <c r="L209" s="104">
        <v>196.1</v>
      </c>
      <c r="M209" s="104">
        <f>VLOOKUP($A209,[1]municipis!$A$1:$M$312,MATCH(M$1,[1]municipis!$A$1:$M$1,0),FALSE)</f>
        <v>189.7</v>
      </c>
      <c r="N209" s="104">
        <f>VLOOKUP($A209,[1]municipis!$A$1:$N$312,MATCH(N$1,[1]municipis!$A$1:$N$1,0),FALSE)</f>
        <v>280.40000000000003</v>
      </c>
    </row>
    <row r="210" spans="1:14" x14ac:dyDescent="0.2">
      <c r="A210" s="67">
        <v>8211</v>
      </c>
      <c r="B210" s="78" t="s">
        <v>210</v>
      </c>
      <c r="C210" s="79">
        <v>25</v>
      </c>
      <c r="D210" s="78" t="s">
        <v>550</v>
      </c>
      <c r="E210" s="80" t="s">
        <v>300</v>
      </c>
      <c r="F210" s="104">
        <v>214</v>
      </c>
      <c r="G210" s="104">
        <v>302.60000000000002</v>
      </c>
      <c r="H210" s="104">
        <v>351.3</v>
      </c>
      <c r="I210" s="104">
        <v>312</v>
      </c>
      <c r="J210" s="104">
        <v>290.5</v>
      </c>
      <c r="K210" s="104">
        <v>350.7</v>
      </c>
      <c r="L210" s="104">
        <v>304.7</v>
      </c>
      <c r="M210" s="104">
        <f>VLOOKUP($A210,[1]municipis!$A$1:$M$312,MATCH(M$1,[1]municipis!$A$1:$M$1,0),FALSE)</f>
        <v>301.69999999999987</v>
      </c>
      <c r="N210" s="104">
        <f>VLOOKUP($A210,[1]municipis!$A$1:$N$312,MATCH(N$1,[1]municipis!$A$1:$N$1,0),FALSE)</f>
        <v>394.30000000000024</v>
      </c>
    </row>
    <row r="211" spans="1:14" x14ac:dyDescent="0.2">
      <c r="A211" s="67">
        <v>8212</v>
      </c>
      <c r="B211" s="78" t="s">
        <v>211</v>
      </c>
      <c r="C211" s="79">
        <v>617</v>
      </c>
      <c r="D211" s="78" t="s">
        <v>551</v>
      </c>
      <c r="E211" s="80" t="s">
        <v>540</v>
      </c>
      <c r="F211" s="104">
        <v>107.3</v>
      </c>
      <c r="G211" s="104">
        <v>139.9</v>
      </c>
      <c r="H211" s="104">
        <v>227.9</v>
      </c>
      <c r="I211" s="104">
        <v>160.69999999999999</v>
      </c>
      <c r="J211" s="104">
        <v>147.1</v>
      </c>
      <c r="K211" s="104">
        <v>246</v>
      </c>
      <c r="L211" s="104">
        <v>146.5</v>
      </c>
      <c r="M211" s="104">
        <f>VLOOKUP($A211,[1]municipis!$A$1:$M$312,MATCH(M$1,[1]municipis!$A$1:$M$1,0),FALSE)</f>
        <v>121.80000000000004</v>
      </c>
      <c r="N211" s="104">
        <f>VLOOKUP($A211,[1]municipis!$A$1:$N$312,MATCH(N$1,[1]municipis!$A$1:$N$1,0),FALSE)</f>
        <v>263.30000000000013</v>
      </c>
    </row>
    <row r="212" spans="1:14" x14ac:dyDescent="0.2">
      <c r="A212" s="67">
        <v>8213</v>
      </c>
      <c r="B212" s="78" t="s">
        <v>212</v>
      </c>
      <c r="C212" s="79">
        <v>247</v>
      </c>
      <c r="D212" s="78" t="s">
        <v>551</v>
      </c>
      <c r="E212" s="80" t="s">
        <v>11</v>
      </c>
      <c r="F212" s="104">
        <v>183.4</v>
      </c>
      <c r="G212" s="104">
        <v>215.3</v>
      </c>
      <c r="H212" s="104">
        <v>278.3</v>
      </c>
      <c r="I212" s="104">
        <v>181.7</v>
      </c>
      <c r="J212" s="104">
        <v>192.9</v>
      </c>
      <c r="K212" s="104">
        <v>272.89999999999998</v>
      </c>
      <c r="L212" s="104">
        <v>160.69999999999999</v>
      </c>
      <c r="M212" s="104">
        <f>VLOOKUP($A212,[1]municipis!$A$1:$M$312,MATCH(M$1,[1]municipis!$A$1:$M$1,0),FALSE)</f>
        <v>140.09999999999997</v>
      </c>
      <c r="N212" s="104">
        <f>VLOOKUP($A212,[1]municipis!$A$1:$N$312,MATCH(N$1,[1]municipis!$A$1:$N$1,0),FALSE)</f>
        <v>305.80000000000007</v>
      </c>
    </row>
    <row r="213" spans="1:14" x14ac:dyDescent="0.2">
      <c r="A213" s="67">
        <v>8214</v>
      </c>
      <c r="B213" s="78" t="s">
        <v>213</v>
      </c>
      <c r="C213" s="79">
        <v>142</v>
      </c>
      <c r="D213" s="78" t="s">
        <v>552</v>
      </c>
      <c r="E213" s="80" t="s">
        <v>218</v>
      </c>
      <c r="F213" s="104">
        <v>243.4</v>
      </c>
      <c r="G213" s="104">
        <v>268.60000000000002</v>
      </c>
      <c r="H213" s="104">
        <v>330</v>
      </c>
      <c r="I213" s="104">
        <v>302.8</v>
      </c>
      <c r="J213" s="104">
        <v>279.10000000000002</v>
      </c>
      <c r="K213" s="104">
        <v>331.6</v>
      </c>
      <c r="L213" s="104">
        <v>269.8</v>
      </c>
      <c r="M213" s="104">
        <f>VLOOKUP($A213,[1]municipis!$A$1:$M$312,MATCH(M$1,[1]municipis!$A$1:$M$1,0),FALSE)</f>
        <v>239.1</v>
      </c>
      <c r="N213" s="104">
        <f>VLOOKUP($A213,[1]municipis!$A$1:$N$312,MATCH(N$1,[1]municipis!$A$1:$N$1,0),FALSE)</f>
        <v>301.09999999999985</v>
      </c>
    </row>
    <row r="214" spans="1:14" x14ac:dyDescent="0.2">
      <c r="A214" s="67">
        <v>8215</v>
      </c>
      <c r="B214" s="78" t="s">
        <v>214</v>
      </c>
      <c r="C214" s="79">
        <v>536</v>
      </c>
      <c r="D214" s="78" t="s">
        <v>553</v>
      </c>
      <c r="E214" s="80" t="s">
        <v>101</v>
      </c>
      <c r="F214" s="104">
        <v>90.5</v>
      </c>
      <c r="G214" s="104">
        <v>92.8</v>
      </c>
      <c r="H214" s="104">
        <v>141.19999999999999</v>
      </c>
      <c r="I214" s="104">
        <v>113.5</v>
      </c>
      <c r="J214" s="104">
        <v>89</v>
      </c>
      <c r="K214" s="104">
        <v>157.80000000000001</v>
      </c>
      <c r="L214" s="104">
        <v>50.5</v>
      </c>
      <c r="M214" s="104">
        <f>VLOOKUP($A214,[1]municipis!$A$1:$M$312,MATCH(M$1,[1]municipis!$A$1:$M$1,0),FALSE)</f>
        <v>36.9</v>
      </c>
      <c r="N214" s="104">
        <f>VLOOKUP($A214,[1]municipis!$A$1:$N$312,MATCH(N$1,[1]municipis!$A$1:$N$1,0),FALSE)</f>
        <v>159.49999999999997</v>
      </c>
    </row>
    <row r="215" spans="1:14" x14ac:dyDescent="0.2">
      <c r="A215" s="67">
        <v>8216</v>
      </c>
      <c r="B215" s="78" t="s">
        <v>215</v>
      </c>
      <c r="C215" s="79">
        <v>1072</v>
      </c>
      <c r="D215" s="78" t="s">
        <v>556</v>
      </c>
      <c r="E215" s="80" t="s">
        <v>94</v>
      </c>
      <c r="F215" s="104">
        <v>7.6</v>
      </c>
      <c r="G215" s="104">
        <v>5.0999999999999996</v>
      </c>
      <c r="H215" s="104">
        <v>5.9</v>
      </c>
      <c r="I215" s="104">
        <v>1.8</v>
      </c>
      <c r="J215" s="104">
        <v>7</v>
      </c>
      <c r="K215" s="104">
        <v>39.4</v>
      </c>
      <c r="L215" s="104">
        <v>0.79999999999999716</v>
      </c>
      <c r="M215" s="104">
        <f>VLOOKUP($A215,[1]municipis!$A$1:$M$312,MATCH(M$1,[1]municipis!$A$1:$M$1,0),FALSE)</f>
        <v>0.69999999999999929</v>
      </c>
      <c r="N215" s="104">
        <f>VLOOKUP($A215,[1]municipis!$A$1:$N$312,MATCH(N$1,[1]municipis!$A$1:$N$1,0),FALSE)</f>
        <v>78.5</v>
      </c>
    </row>
    <row r="216" spans="1:14" x14ac:dyDescent="0.2">
      <c r="A216" s="67">
        <v>8217</v>
      </c>
      <c r="B216" s="78" t="s">
        <v>216</v>
      </c>
      <c r="C216" s="79">
        <v>10</v>
      </c>
      <c r="D216" s="78" t="s">
        <v>550</v>
      </c>
      <c r="E216" s="80" t="s">
        <v>300</v>
      </c>
      <c r="F216" s="104">
        <v>214</v>
      </c>
      <c r="G216" s="104">
        <v>302.60000000000002</v>
      </c>
      <c r="H216" s="104">
        <v>351.3</v>
      </c>
      <c r="I216" s="104">
        <v>312</v>
      </c>
      <c r="J216" s="104">
        <v>290.5</v>
      </c>
      <c r="K216" s="104">
        <v>350.7</v>
      </c>
      <c r="L216" s="104">
        <v>304.7</v>
      </c>
      <c r="M216" s="104">
        <f>VLOOKUP($A216,[1]municipis!$A$1:$M$312,MATCH(M$1,[1]municipis!$A$1:$M$1,0),FALSE)</f>
        <v>301.69999999999987</v>
      </c>
      <c r="N216" s="104">
        <f>VLOOKUP($A216,[1]municipis!$A$1:$N$312,MATCH(N$1,[1]municipis!$A$1:$N$1,0),FALSE)</f>
        <v>394.30000000000024</v>
      </c>
    </row>
    <row r="217" spans="1:14" x14ac:dyDescent="0.2">
      <c r="A217" s="67">
        <v>8218</v>
      </c>
      <c r="B217" s="78" t="s">
        <v>217</v>
      </c>
      <c r="C217" s="79">
        <v>277</v>
      </c>
      <c r="D217" s="78" t="s">
        <v>551</v>
      </c>
      <c r="E217" s="80" t="s">
        <v>547</v>
      </c>
      <c r="F217" s="104">
        <v>179.95</v>
      </c>
      <c r="G217" s="104">
        <v>234.6</v>
      </c>
      <c r="H217" s="104">
        <v>291.89999999999998</v>
      </c>
      <c r="I217" s="104">
        <v>220.1</v>
      </c>
      <c r="J217" s="104">
        <v>216.7</v>
      </c>
      <c r="K217" s="104">
        <v>305.39999999999998</v>
      </c>
      <c r="L217" s="104">
        <v>211.1</v>
      </c>
      <c r="M217" s="104">
        <f>VLOOKUP($A217,[1]municipis!$A$1:$M$312,MATCH(M$1,[1]municipis!$A$1:$M$1,0),FALSE)</f>
        <v>209</v>
      </c>
      <c r="N217" s="104">
        <f>VLOOKUP($A217,[1]municipis!$A$1:$N$312,MATCH(N$1,[1]municipis!$A$1:$N$1,0),FALSE)</f>
        <v>332.6</v>
      </c>
    </row>
    <row r="218" spans="1:14" x14ac:dyDescent="0.2">
      <c r="A218" s="67">
        <v>8219</v>
      </c>
      <c r="B218" s="78" t="s">
        <v>218</v>
      </c>
      <c r="C218" s="79">
        <v>10</v>
      </c>
      <c r="D218" s="78" t="s">
        <v>552</v>
      </c>
      <c r="E218" s="80" t="s">
        <v>218</v>
      </c>
      <c r="F218" s="104">
        <v>243.4</v>
      </c>
      <c r="G218" s="104">
        <v>268.60000000000002</v>
      </c>
      <c r="H218" s="104">
        <v>330</v>
      </c>
      <c r="I218" s="104">
        <v>302.8</v>
      </c>
      <c r="J218" s="104">
        <v>279.10000000000002</v>
      </c>
      <c r="K218" s="104">
        <v>331.6</v>
      </c>
      <c r="L218" s="104">
        <v>269.8</v>
      </c>
      <c r="M218" s="104">
        <f>VLOOKUP($A218,[1]municipis!$A$1:$M$312,MATCH(M$1,[1]municipis!$A$1:$M$1,0),FALSE)</f>
        <v>239.1</v>
      </c>
      <c r="N218" s="104">
        <f>VLOOKUP($A218,[1]municipis!$A$1:$N$312,MATCH(N$1,[1]municipis!$A$1:$N$1,0),FALSE)</f>
        <v>301.09999999999985</v>
      </c>
    </row>
    <row r="219" spans="1:14" x14ac:dyDescent="0.2">
      <c r="A219" s="67">
        <v>8220</v>
      </c>
      <c r="B219" s="78" t="s">
        <v>219</v>
      </c>
      <c r="C219" s="79">
        <v>600</v>
      </c>
      <c r="D219" s="78" t="s">
        <v>553</v>
      </c>
      <c r="E219" s="80" t="s">
        <v>101</v>
      </c>
      <c r="F219" s="104">
        <v>90.5</v>
      </c>
      <c r="G219" s="104">
        <v>92.8</v>
      </c>
      <c r="H219" s="104">
        <v>141.19999999999999</v>
      </c>
      <c r="I219" s="104">
        <v>113.5</v>
      </c>
      <c r="J219" s="104">
        <v>89</v>
      </c>
      <c r="K219" s="104">
        <v>157.80000000000001</v>
      </c>
      <c r="L219" s="104">
        <v>50.5</v>
      </c>
      <c r="M219" s="104">
        <f>VLOOKUP($A219,[1]municipis!$A$1:$M$312,MATCH(M$1,[1]municipis!$A$1:$M$1,0),FALSE)</f>
        <v>36.9</v>
      </c>
      <c r="N219" s="104">
        <f>VLOOKUP($A219,[1]municipis!$A$1:$N$312,MATCH(N$1,[1]municipis!$A$1:$N$1,0),FALSE)</f>
        <v>159.49999999999997</v>
      </c>
    </row>
    <row r="220" spans="1:14" x14ac:dyDescent="0.2">
      <c r="A220" s="67">
        <v>8221</v>
      </c>
      <c r="B220" s="78" t="s">
        <v>220</v>
      </c>
      <c r="C220" s="79">
        <v>122</v>
      </c>
      <c r="D220" s="78" t="s">
        <v>550</v>
      </c>
      <c r="E220" s="80" t="s">
        <v>300</v>
      </c>
      <c r="F220" s="104">
        <v>214</v>
      </c>
      <c r="G220" s="104">
        <v>302.60000000000002</v>
      </c>
      <c r="H220" s="104">
        <v>351.3</v>
      </c>
      <c r="I220" s="104">
        <v>312</v>
      </c>
      <c r="J220" s="104">
        <v>290.5</v>
      </c>
      <c r="K220" s="104">
        <v>350.7</v>
      </c>
      <c r="L220" s="104">
        <v>304.7</v>
      </c>
      <c r="M220" s="104">
        <f>VLOOKUP($A220,[1]municipis!$A$1:$M$312,MATCH(M$1,[1]municipis!$A$1:$M$1,0),FALSE)</f>
        <v>301.69999999999987</v>
      </c>
      <c r="N220" s="104">
        <f>VLOOKUP($A220,[1]municipis!$A$1:$N$312,MATCH(N$1,[1]municipis!$A$1:$N$1,0),FALSE)</f>
        <v>394.30000000000024</v>
      </c>
    </row>
    <row r="221" spans="1:14" x14ac:dyDescent="0.2">
      <c r="A221" s="67">
        <v>8222</v>
      </c>
      <c r="B221" s="78" t="s">
        <v>221</v>
      </c>
      <c r="C221" s="79">
        <v>196</v>
      </c>
      <c r="D221" s="78" t="s">
        <v>557</v>
      </c>
      <c r="E221" s="80" t="s">
        <v>239</v>
      </c>
      <c r="F221" s="104">
        <v>137.5</v>
      </c>
      <c r="G221" s="104">
        <v>179.6</v>
      </c>
      <c r="H221" s="104">
        <v>250.6</v>
      </c>
      <c r="I221" s="104">
        <v>244.1</v>
      </c>
      <c r="J221" s="104">
        <v>213.4</v>
      </c>
      <c r="K221" s="104">
        <v>276.39999999999998</v>
      </c>
      <c r="L221" s="104">
        <v>204.6</v>
      </c>
      <c r="M221" s="104">
        <f>VLOOKUP($A221,[1]municipis!$A$1:$M$312,MATCH(M$1,[1]municipis!$A$1:$M$1,0),FALSE)</f>
        <v>215.20000000000002</v>
      </c>
      <c r="N221" s="104">
        <f>VLOOKUP($A221,[1]municipis!$A$1:$N$312,MATCH(N$1,[1]municipis!$A$1:$N$1,0),FALSE)</f>
        <v>310.10000000000002</v>
      </c>
    </row>
    <row r="222" spans="1:14" x14ac:dyDescent="0.2">
      <c r="A222" s="67">
        <v>8223</v>
      </c>
      <c r="B222" s="78" t="s">
        <v>222</v>
      </c>
      <c r="C222" s="79">
        <v>466</v>
      </c>
      <c r="D222" s="78" t="s">
        <v>561</v>
      </c>
      <c r="E222" s="80" t="s">
        <v>222</v>
      </c>
      <c r="F222" s="104">
        <v>68.900000000000006</v>
      </c>
      <c r="G222" s="104">
        <v>80.5</v>
      </c>
      <c r="H222" s="104">
        <v>142.69999999999999</v>
      </c>
      <c r="I222" s="104">
        <v>95.2</v>
      </c>
      <c r="J222" s="104">
        <v>40.799999999999997</v>
      </c>
      <c r="K222" s="104">
        <v>111.7</v>
      </c>
      <c r="L222" s="104">
        <v>53</v>
      </c>
      <c r="M222" s="104">
        <f>VLOOKUP($A222,[1]municipis!$A$1:$M$312,MATCH(M$1,[1]municipis!$A$1:$M$1,0),FALSE)</f>
        <v>24.7</v>
      </c>
      <c r="N222" s="104">
        <f>VLOOKUP($A222,[1]municipis!$A$1:$N$312,MATCH(N$1,[1]municipis!$A$1:$N$1,0),FALSE)</f>
        <v>126.49999999999997</v>
      </c>
    </row>
    <row r="223" spans="1:14" x14ac:dyDescent="0.2">
      <c r="A223" s="67">
        <v>8224</v>
      </c>
      <c r="B223" s="78" t="s">
        <v>223</v>
      </c>
      <c r="C223" s="79">
        <v>404</v>
      </c>
      <c r="D223" s="78" t="s">
        <v>553</v>
      </c>
      <c r="E223" s="80" t="s">
        <v>101</v>
      </c>
      <c r="F223" s="104">
        <v>90.5</v>
      </c>
      <c r="G223" s="104">
        <v>92.8</v>
      </c>
      <c r="H223" s="104">
        <v>141.19999999999999</v>
      </c>
      <c r="I223" s="104">
        <v>113.5</v>
      </c>
      <c r="J223" s="104">
        <v>89</v>
      </c>
      <c r="K223" s="104">
        <v>157.80000000000001</v>
      </c>
      <c r="L223" s="104">
        <v>50.5</v>
      </c>
      <c r="M223" s="104">
        <f>VLOOKUP($A223,[1]municipis!$A$1:$M$312,MATCH(M$1,[1]municipis!$A$1:$M$1,0),FALSE)</f>
        <v>36.9</v>
      </c>
      <c r="N223" s="104">
        <f>VLOOKUP($A223,[1]municipis!$A$1:$N$312,MATCH(N$1,[1]municipis!$A$1:$N$1,0),FALSE)</f>
        <v>159.49999999999997</v>
      </c>
    </row>
    <row r="224" spans="1:14" x14ac:dyDescent="0.2">
      <c r="A224" s="67">
        <v>8225</v>
      </c>
      <c r="B224" s="78" t="s">
        <v>224</v>
      </c>
      <c r="C224" s="79">
        <v>629</v>
      </c>
      <c r="D224" s="78" t="s">
        <v>553</v>
      </c>
      <c r="E224" s="80" t="s">
        <v>161</v>
      </c>
      <c r="F224" s="104">
        <v>59.1</v>
      </c>
      <c r="G224" s="104">
        <v>61.8</v>
      </c>
      <c r="H224" s="104">
        <v>94.4</v>
      </c>
      <c r="I224" s="104">
        <v>63.7</v>
      </c>
      <c r="J224" s="104">
        <v>45.8</v>
      </c>
      <c r="K224" s="104">
        <v>130.69999999999999</v>
      </c>
      <c r="L224" s="104">
        <v>36.4</v>
      </c>
      <c r="M224" s="104">
        <f>VLOOKUP($A224,[1]municipis!$A$1:$M$312,MATCH(M$1,[1]municipis!$A$1:$M$1,0),FALSE)</f>
        <v>20.500000000000004</v>
      </c>
      <c r="N224" s="104">
        <f>VLOOKUP($A224,[1]municipis!$A$1:$N$312,MATCH(N$1,[1]municipis!$A$1:$N$1,0),FALSE)</f>
        <v>130.19999999999996</v>
      </c>
    </row>
    <row r="225" spans="1:14" x14ac:dyDescent="0.2">
      <c r="A225" s="67">
        <v>8226</v>
      </c>
      <c r="B225" s="78" t="s">
        <v>225</v>
      </c>
      <c r="C225" s="79">
        <v>465</v>
      </c>
      <c r="D225" s="78" t="s">
        <v>555</v>
      </c>
      <c r="E225" s="80" t="s">
        <v>144</v>
      </c>
      <c r="F225" s="104">
        <v>149.69999999999999</v>
      </c>
      <c r="G225" s="104">
        <v>201.6</v>
      </c>
      <c r="H225" s="104">
        <v>212.6</v>
      </c>
      <c r="I225" s="104">
        <v>165.2</v>
      </c>
      <c r="J225" s="104">
        <v>149.1</v>
      </c>
      <c r="K225" s="104">
        <v>217.9</v>
      </c>
      <c r="L225" s="104">
        <v>135.5</v>
      </c>
      <c r="M225" s="104">
        <f>VLOOKUP($A225,[1]municipis!$A$1:$M$312,MATCH(M$1,[1]municipis!$A$1:$M$1,0),FALSE)</f>
        <v>138.10000000000002</v>
      </c>
      <c r="N225" s="104">
        <f>VLOOKUP($A225,[1]municipis!$A$1:$N$312,MATCH(N$1,[1]municipis!$A$1:$N$1,0),FALSE)</f>
        <v>257.39999999999998</v>
      </c>
    </row>
    <row r="226" spans="1:14" x14ac:dyDescent="0.2">
      <c r="A226" s="67">
        <v>8227</v>
      </c>
      <c r="B226" s="78" t="s">
        <v>226</v>
      </c>
      <c r="C226" s="79">
        <v>291</v>
      </c>
      <c r="D226" s="78" t="s">
        <v>557</v>
      </c>
      <c r="E226" s="80" t="s">
        <v>226</v>
      </c>
      <c r="F226" s="104">
        <v>130.30000000000001</v>
      </c>
      <c r="G226" s="104">
        <v>172.7</v>
      </c>
      <c r="H226" s="104">
        <v>242.7</v>
      </c>
      <c r="I226" s="104">
        <v>173.3</v>
      </c>
      <c r="J226" s="104">
        <v>137</v>
      </c>
      <c r="K226" s="104">
        <v>199.9</v>
      </c>
      <c r="L226" s="104">
        <v>144.69999999999999</v>
      </c>
      <c r="M226" s="104">
        <f>VLOOKUP($A226,[1]municipis!$A$1:$M$312,MATCH(M$1,[1]municipis!$A$1:$M$1,0),FALSE)</f>
        <v>134.00000000000003</v>
      </c>
      <c r="N226" s="104">
        <f>VLOOKUP($A226,[1]municipis!$A$1:$N$312,MATCH(N$1,[1]municipis!$A$1:$N$1,0),FALSE)</f>
        <v>216.49999999999994</v>
      </c>
    </row>
    <row r="227" spans="1:14" x14ac:dyDescent="0.2">
      <c r="A227" s="67">
        <v>8228</v>
      </c>
      <c r="B227" s="78" t="s">
        <v>227</v>
      </c>
      <c r="C227" s="79">
        <v>646</v>
      </c>
      <c r="D227" s="78" t="s">
        <v>555</v>
      </c>
      <c r="E227" s="80" t="s">
        <v>144</v>
      </c>
      <c r="F227" s="104">
        <v>149.69999999999999</v>
      </c>
      <c r="G227" s="104">
        <v>201.6</v>
      </c>
      <c r="H227" s="104">
        <v>212.6</v>
      </c>
      <c r="I227" s="104">
        <v>165.2</v>
      </c>
      <c r="J227" s="104">
        <v>149.1</v>
      </c>
      <c r="K227" s="104">
        <v>217.9</v>
      </c>
      <c r="L227" s="104">
        <v>135.5</v>
      </c>
      <c r="M227" s="104">
        <f>VLOOKUP($A227,[1]municipis!$A$1:$M$312,MATCH(M$1,[1]municipis!$A$1:$M$1,0),FALSE)</f>
        <v>138.10000000000002</v>
      </c>
      <c r="N227" s="104">
        <f>VLOOKUP($A227,[1]municipis!$A$1:$N$312,MATCH(N$1,[1]municipis!$A$1:$N$1,0),FALSE)</f>
        <v>257.39999999999998</v>
      </c>
    </row>
    <row r="228" spans="1:14" x14ac:dyDescent="0.2">
      <c r="A228" s="67">
        <v>8229</v>
      </c>
      <c r="B228" s="78" t="s">
        <v>228</v>
      </c>
      <c r="C228" s="79">
        <v>569</v>
      </c>
      <c r="D228" s="78" t="s">
        <v>551</v>
      </c>
      <c r="E228" s="80" t="s">
        <v>540</v>
      </c>
      <c r="F228" s="104">
        <v>107.3</v>
      </c>
      <c r="G228" s="104">
        <v>139.9</v>
      </c>
      <c r="H228" s="104">
        <v>227.9</v>
      </c>
      <c r="I228" s="104">
        <v>160.69999999999999</v>
      </c>
      <c r="J228" s="104">
        <v>147.1</v>
      </c>
      <c r="K228" s="104">
        <v>246</v>
      </c>
      <c r="L228" s="104">
        <v>146.5</v>
      </c>
      <c r="M228" s="104">
        <f>VLOOKUP($A228,[1]municipis!$A$1:$M$312,MATCH(M$1,[1]municipis!$A$1:$M$1,0),FALSE)</f>
        <v>121.80000000000004</v>
      </c>
      <c r="N228" s="104">
        <f>VLOOKUP($A228,[1]municipis!$A$1:$N$312,MATCH(N$1,[1]municipis!$A$1:$N$1,0),FALSE)</f>
        <v>263.30000000000013</v>
      </c>
    </row>
    <row r="229" spans="1:14" x14ac:dyDescent="0.2">
      <c r="A229" s="67">
        <v>8230</v>
      </c>
      <c r="B229" s="78" t="s">
        <v>229</v>
      </c>
      <c r="C229" s="79">
        <v>142</v>
      </c>
      <c r="D229" s="78" t="s">
        <v>552</v>
      </c>
      <c r="E229" s="80" t="s">
        <v>31</v>
      </c>
      <c r="F229" s="104">
        <v>245.3</v>
      </c>
      <c r="G229" s="104">
        <v>278.3</v>
      </c>
      <c r="H229" s="104">
        <v>313.3</v>
      </c>
      <c r="I229" s="104">
        <v>299.10000000000002</v>
      </c>
      <c r="J229" s="104">
        <v>242.2</v>
      </c>
      <c r="K229" s="104">
        <v>285.10000000000002</v>
      </c>
      <c r="L229" s="104">
        <v>233.9</v>
      </c>
      <c r="M229" s="104">
        <f>VLOOKUP($A229,[1]municipis!$A$1:$M$312,MATCH(M$1,[1]municipis!$A$1:$M$1,0),FALSE)</f>
        <v>206.39999999999989</v>
      </c>
      <c r="N229" s="104">
        <f>VLOOKUP($A229,[1]municipis!$A$1:$N$312,MATCH(N$1,[1]municipis!$A$1:$N$1,0),FALSE)</f>
        <v>301.09999999999985</v>
      </c>
    </row>
    <row r="230" spans="1:14" x14ac:dyDescent="0.2">
      <c r="A230" s="67">
        <v>8231</v>
      </c>
      <c r="B230" s="78" t="s">
        <v>230</v>
      </c>
      <c r="C230" s="79">
        <v>44</v>
      </c>
      <c r="D230" s="78" t="s">
        <v>560</v>
      </c>
      <c r="E230" s="80" t="s">
        <v>546</v>
      </c>
      <c r="F230" s="104">
        <v>191.1</v>
      </c>
      <c r="G230" s="104">
        <v>239.1</v>
      </c>
      <c r="H230" s="104">
        <v>334.1</v>
      </c>
      <c r="I230" s="104">
        <v>257.10000000000002</v>
      </c>
      <c r="J230" s="104">
        <v>254.3</v>
      </c>
      <c r="K230" s="104">
        <v>309.5</v>
      </c>
      <c r="L230" s="104">
        <v>251.5</v>
      </c>
      <c r="M230" s="104">
        <f>VLOOKUP($A230,[1]municipis!$A$1:$M$312,MATCH(M$1,[1]municipis!$A$1:$M$1,0),FALSE)</f>
        <v>212.59999999999991</v>
      </c>
      <c r="N230" s="104">
        <f>VLOOKUP($A230,[1]municipis!$A$1:$N$312,MATCH(N$1,[1]municipis!$A$1:$N$1,0),FALSE)</f>
        <v>296.3</v>
      </c>
    </row>
    <row r="231" spans="1:14" x14ac:dyDescent="0.2">
      <c r="A231" s="67">
        <v>8232</v>
      </c>
      <c r="B231" s="78" t="s">
        <v>231</v>
      </c>
      <c r="C231" s="79">
        <v>246</v>
      </c>
      <c r="D231" s="78" t="s">
        <v>557</v>
      </c>
      <c r="E231" s="80" t="s">
        <v>545</v>
      </c>
      <c r="F231" s="104">
        <v>123.2</v>
      </c>
      <c r="G231" s="104">
        <v>157.69999999999999</v>
      </c>
      <c r="H231" s="104">
        <v>218.2</v>
      </c>
      <c r="I231" s="104">
        <v>160.6</v>
      </c>
      <c r="J231" s="104">
        <v>133.1</v>
      </c>
      <c r="K231" s="104">
        <v>190.1</v>
      </c>
      <c r="L231" s="104">
        <v>132.6</v>
      </c>
      <c r="M231" s="104">
        <f>VLOOKUP($A231,[1]municipis!$A$1:$M$312,MATCH(M$1,[1]municipis!$A$1:$M$1,0),FALSE)</f>
        <v>126.09999999999994</v>
      </c>
      <c r="N231" s="104">
        <f>VLOOKUP($A231,[1]municipis!$A$1:$N$312,MATCH(N$1,[1]municipis!$A$1:$N$1,0),FALSE)</f>
        <v>222.20000000000005</v>
      </c>
    </row>
    <row r="232" spans="1:14" x14ac:dyDescent="0.2">
      <c r="A232" s="67">
        <v>8233</v>
      </c>
      <c r="B232" s="78" t="s">
        <v>232</v>
      </c>
      <c r="C232" s="79">
        <v>621</v>
      </c>
      <c r="D232" s="78" t="s">
        <v>553</v>
      </c>
      <c r="E232" s="80" t="s">
        <v>151</v>
      </c>
      <c r="F232" s="104">
        <v>64.900000000000006</v>
      </c>
      <c r="G232" s="104">
        <v>58.5</v>
      </c>
      <c r="H232" s="104">
        <v>99.8</v>
      </c>
      <c r="I232" s="104">
        <v>90</v>
      </c>
      <c r="J232" s="104">
        <v>59.1</v>
      </c>
      <c r="K232" s="104">
        <v>159.5</v>
      </c>
      <c r="L232" s="104">
        <v>53</v>
      </c>
      <c r="M232" s="104">
        <f>VLOOKUP($A232,[1]municipis!$A$1:$M$312,MATCH(M$1,[1]municipis!$A$1:$M$1,0),FALSE)</f>
        <v>33.400000000000006</v>
      </c>
      <c r="N232" s="104">
        <f>VLOOKUP($A232,[1]municipis!$A$1:$N$312,MATCH(N$1,[1]municipis!$A$1:$N$1,0),FALSE)</f>
        <v>165.2</v>
      </c>
    </row>
    <row r="233" spans="1:14" x14ac:dyDescent="0.2">
      <c r="A233" s="67">
        <v>8234</v>
      </c>
      <c r="B233" s="78" t="s">
        <v>233</v>
      </c>
      <c r="C233" s="79">
        <v>305</v>
      </c>
      <c r="D233" s="78" t="s">
        <v>554</v>
      </c>
      <c r="E233" s="80" t="s">
        <v>309</v>
      </c>
      <c r="F233" s="104">
        <v>134.1</v>
      </c>
      <c r="G233" s="104">
        <v>178.5</v>
      </c>
      <c r="H233" s="104">
        <v>226.2</v>
      </c>
      <c r="I233" s="104">
        <v>185.7</v>
      </c>
      <c r="J233" s="104">
        <v>116</v>
      </c>
      <c r="K233" s="104">
        <v>197.7</v>
      </c>
      <c r="L233" s="104">
        <v>133.19999999999999</v>
      </c>
      <c r="M233" s="104">
        <f>VLOOKUP($A233,[1]municipis!$A$1:$M$312,MATCH(M$1,[1]municipis!$A$1:$M$1,0),FALSE)</f>
        <v>96.2</v>
      </c>
      <c r="N233" s="104">
        <f>VLOOKUP($A233,[1]municipis!$A$1:$N$312,MATCH(N$1,[1]municipis!$A$1:$N$1,0),FALSE)</f>
        <v>213.19999999999993</v>
      </c>
    </row>
    <row r="234" spans="1:14" x14ac:dyDescent="0.2">
      <c r="A234" s="67">
        <v>8235</v>
      </c>
      <c r="B234" s="78" t="s">
        <v>234</v>
      </c>
      <c r="C234" s="79">
        <v>15</v>
      </c>
      <c r="D234" s="78" t="s">
        <v>552</v>
      </c>
      <c r="E234" s="80" t="s">
        <v>218</v>
      </c>
      <c r="F234" s="104">
        <v>243.4</v>
      </c>
      <c r="G234" s="104">
        <v>268.60000000000002</v>
      </c>
      <c r="H234" s="104">
        <v>330</v>
      </c>
      <c r="I234" s="104">
        <v>302.8</v>
      </c>
      <c r="J234" s="104">
        <v>279.10000000000002</v>
      </c>
      <c r="K234" s="104">
        <v>331.6</v>
      </c>
      <c r="L234" s="104">
        <v>269.8</v>
      </c>
      <c r="M234" s="104">
        <f>VLOOKUP($A234,[1]municipis!$A$1:$M$312,MATCH(M$1,[1]municipis!$A$1:$M$1,0),FALSE)</f>
        <v>239.1</v>
      </c>
      <c r="N234" s="104">
        <f>VLOOKUP($A234,[1]municipis!$A$1:$N$312,MATCH(N$1,[1]municipis!$A$1:$N$1,0),FALSE)</f>
        <v>301.09999999999985</v>
      </c>
    </row>
    <row r="235" spans="1:14" x14ac:dyDescent="0.2">
      <c r="A235" s="67">
        <v>8236</v>
      </c>
      <c r="B235" s="78" t="s">
        <v>235</v>
      </c>
      <c r="C235" s="79">
        <v>326</v>
      </c>
      <c r="D235" s="78" t="s">
        <v>557</v>
      </c>
      <c r="E235" s="80" t="s">
        <v>545</v>
      </c>
      <c r="F235" s="104">
        <v>123.2</v>
      </c>
      <c r="G235" s="104">
        <v>157.69999999999999</v>
      </c>
      <c r="H235" s="104">
        <v>218.2</v>
      </c>
      <c r="I235" s="104">
        <v>160.6</v>
      </c>
      <c r="J235" s="104">
        <v>133.1</v>
      </c>
      <c r="K235" s="104">
        <v>190.1</v>
      </c>
      <c r="L235" s="104">
        <v>132.6</v>
      </c>
      <c r="M235" s="104">
        <f>VLOOKUP($A235,[1]municipis!$A$1:$M$312,MATCH(M$1,[1]municipis!$A$1:$M$1,0),FALSE)</f>
        <v>126.09999999999994</v>
      </c>
      <c r="N235" s="104">
        <f>VLOOKUP($A235,[1]municipis!$A$1:$N$312,MATCH(N$1,[1]municipis!$A$1:$N$1,0),FALSE)</f>
        <v>222.20000000000005</v>
      </c>
    </row>
    <row r="236" spans="1:14" x14ac:dyDescent="0.2">
      <c r="A236" s="67">
        <v>8237</v>
      </c>
      <c r="B236" s="78" t="s">
        <v>236</v>
      </c>
      <c r="C236" s="79">
        <v>587</v>
      </c>
      <c r="D236" s="78" t="s">
        <v>553</v>
      </c>
      <c r="E236" s="80" t="s">
        <v>132</v>
      </c>
      <c r="F236" s="104">
        <v>76.3</v>
      </c>
      <c r="G236" s="104">
        <v>50.9</v>
      </c>
      <c r="H236" s="104">
        <v>79.5</v>
      </c>
      <c r="I236" s="104">
        <v>70.099999999999994</v>
      </c>
      <c r="J236" s="104">
        <v>40.6</v>
      </c>
      <c r="K236" s="104">
        <v>141.9</v>
      </c>
      <c r="L236" s="104">
        <v>32.299999999999997</v>
      </c>
      <c r="M236" s="104">
        <f>VLOOKUP($A236,[1]municipis!$A$1:$M$312,MATCH(M$1,[1]municipis!$A$1:$M$1,0),FALSE)</f>
        <v>20.700000000000003</v>
      </c>
      <c r="N236" s="104">
        <f>VLOOKUP($A236,[1]municipis!$A$1:$N$312,MATCH(N$1,[1]municipis!$A$1:$N$1,0),FALSE)</f>
        <v>145.4</v>
      </c>
    </row>
    <row r="237" spans="1:14" x14ac:dyDescent="0.2">
      <c r="A237" s="67">
        <v>8238</v>
      </c>
      <c r="B237" s="78" t="s">
        <v>237</v>
      </c>
      <c r="C237" s="79">
        <v>188</v>
      </c>
      <c r="D237" s="78" t="s">
        <v>561</v>
      </c>
      <c r="E237" s="80" t="s">
        <v>265</v>
      </c>
      <c r="F237" s="104">
        <v>189.9</v>
      </c>
      <c r="G237" s="104">
        <v>249.9</v>
      </c>
      <c r="H237" s="104">
        <v>309</v>
      </c>
      <c r="I237" s="104">
        <v>263</v>
      </c>
      <c r="J237" s="104">
        <v>198.2</v>
      </c>
      <c r="K237" s="104">
        <v>285.3</v>
      </c>
      <c r="L237" s="104">
        <v>216.4</v>
      </c>
      <c r="M237" s="104">
        <f>VLOOKUP($A237,[1]municipis!$A$1:$M$312,MATCH(M$1,[1]municipis!$A$1:$M$1,0),FALSE)</f>
        <v>150.6</v>
      </c>
      <c r="N237" s="104">
        <f>VLOOKUP($A237,[1]municipis!$A$1:$N$312,MATCH(N$1,[1]municipis!$A$1:$N$1,0),FALSE)</f>
        <v>296.59999999999991</v>
      </c>
    </row>
    <row r="238" spans="1:14" x14ac:dyDescent="0.2">
      <c r="A238" s="67">
        <v>8239</v>
      </c>
      <c r="B238" s="78" t="s">
        <v>238</v>
      </c>
      <c r="C238" s="79">
        <v>627</v>
      </c>
      <c r="D238" s="78" t="s">
        <v>554</v>
      </c>
      <c r="E238" s="80" t="s">
        <v>222</v>
      </c>
      <c r="F238" s="104">
        <v>68.900000000000006</v>
      </c>
      <c r="G238" s="104">
        <v>80.5</v>
      </c>
      <c r="H238" s="104">
        <v>142.69999999999999</v>
      </c>
      <c r="I238" s="104">
        <v>95.2</v>
      </c>
      <c r="J238" s="104">
        <v>40.799999999999997</v>
      </c>
      <c r="K238" s="104">
        <v>111.7</v>
      </c>
      <c r="L238" s="104">
        <v>53</v>
      </c>
      <c r="M238" s="104">
        <f>VLOOKUP($A238,[1]municipis!$A$1:$M$312,MATCH(M$1,[1]municipis!$A$1:$M$1,0),FALSE)</f>
        <v>24.7</v>
      </c>
      <c r="N238" s="104">
        <f>VLOOKUP($A238,[1]municipis!$A$1:$N$312,MATCH(N$1,[1]municipis!$A$1:$N$1,0),FALSE)</f>
        <v>126.49999999999997</v>
      </c>
    </row>
    <row r="239" spans="1:14" x14ac:dyDescent="0.2">
      <c r="A239" s="67">
        <v>8240</v>
      </c>
      <c r="B239" s="78" t="s">
        <v>239</v>
      </c>
      <c r="C239" s="79">
        <v>162</v>
      </c>
      <c r="D239" s="78" t="s">
        <v>557</v>
      </c>
      <c r="E239" s="80" t="s">
        <v>239</v>
      </c>
      <c r="F239" s="104">
        <v>137.5</v>
      </c>
      <c r="G239" s="104">
        <v>179.6</v>
      </c>
      <c r="H239" s="104">
        <v>250.6</v>
      </c>
      <c r="I239" s="104">
        <v>244.1</v>
      </c>
      <c r="J239" s="104">
        <v>213.4</v>
      </c>
      <c r="K239" s="104">
        <v>276.39999999999998</v>
      </c>
      <c r="L239" s="104">
        <v>204.6</v>
      </c>
      <c r="M239" s="104">
        <f>VLOOKUP($A239,[1]municipis!$A$1:$M$312,MATCH(M$1,[1]municipis!$A$1:$M$1,0),FALSE)</f>
        <v>215.20000000000002</v>
      </c>
      <c r="N239" s="104">
        <f>VLOOKUP($A239,[1]municipis!$A$1:$N$312,MATCH(N$1,[1]municipis!$A$1:$N$1,0),FALSE)</f>
        <v>310.10000000000002</v>
      </c>
    </row>
    <row r="240" spans="1:14" x14ac:dyDescent="0.2">
      <c r="A240" s="67">
        <v>8241</v>
      </c>
      <c r="B240" s="78" t="s">
        <v>240</v>
      </c>
      <c r="C240" s="79">
        <v>531</v>
      </c>
      <c r="D240" s="78" t="s">
        <v>553</v>
      </c>
      <c r="E240" s="80" t="s">
        <v>101</v>
      </c>
      <c r="F240" s="104">
        <v>90.5</v>
      </c>
      <c r="G240" s="104">
        <v>92.8</v>
      </c>
      <c r="H240" s="104">
        <v>141.19999999999999</v>
      </c>
      <c r="I240" s="104">
        <v>113.5</v>
      </c>
      <c r="J240" s="104">
        <v>89</v>
      </c>
      <c r="K240" s="104">
        <v>157.80000000000001</v>
      </c>
      <c r="L240" s="104">
        <v>50.5</v>
      </c>
      <c r="M240" s="104">
        <f>VLOOKUP($A240,[1]municipis!$A$1:$M$312,MATCH(M$1,[1]municipis!$A$1:$M$1,0),FALSE)</f>
        <v>36.9</v>
      </c>
      <c r="N240" s="104">
        <f>VLOOKUP($A240,[1]municipis!$A$1:$N$312,MATCH(N$1,[1]municipis!$A$1:$N$1,0),FALSE)</f>
        <v>159.49999999999997</v>
      </c>
    </row>
    <row r="241" spans="1:14" x14ac:dyDescent="0.2">
      <c r="A241" s="67">
        <v>8242</v>
      </c>
      <c r="B241" s="78" t="s">
        <v>241</v>
      </c>
      <c r="C241" s="79">
        <v>291</v>
      </c>
      <c r="D241" s="78" t="s">
        <v>551</v>
      </c>
      <c r="E241" s="80" t="s">
        <v>11</v>
      </c>
      <c r="F241" s="104">
        <v>183.4</v>
      </c>
      <c r="G241" s="104">
        <v>215.3</v>
      </c>
      <c r="H241" s="104">
        <v>278.3</v>
      </c>
      <c r="I241" s="104">
        <v>181.7</v>
      </c>
      <c r="J241" s="104">
        <v>192.9</v>
      </c>
      <c r="K241" s="104">
        <v>272.89999999999998</v>
      </c>
      <c r="L241" s="104">
        <v>160.69999999999999</v>
      </c>
      <c r="M241" s="104">
        <f>VLOOKUP($A241,[1]municipis!$A$1:$M$312,MATCH(M$1,[1]municipis!$A$1:$M$1,0),FALSE)</f>
        <v>140.09999999999997</v>
      </c>
      <c r="N241" s="104">
        <f>VLOOKUP($A241,[1]municipis!$A$1:$N$312,MATCH(N$1,[1]municipis!$A$1:$N$1,0),FALSE)</f>
        <v>305.80000000000007</v>
      </c>
    </row>
    <row r="242" spans="1:14" x14ac:dyDescent="0.2">
      <c r="A242" s="67">
        <v>8243</v>
      </c>
      <c r="B242" s="78" t="s">
        <v>242</v>
      </c>
      <c r="C242" s="79">
        <v>519</v>
      </c>
      <c r="D242" s="78" t="s">
        <v>553</v>
      </c>
      <c r="E242" s="80" t="s">
        <v>101</v>
      </c>
      <c r="F242" s="104">
        <v>90.5</v>
      </c>
      <c r="G242" s="104">
        <v>92.8</v>
      </c>
      <c r="H242" s="104">
        <v>141.19999999999999</v>
      </c>
      <c r="I242" s="104">
        <v>113.5</v>
      </c>
      <c r="J242" s="104">
        <v>89</v>
      </c>
      <c r="K242" s="104">
        <v>157.80000000000001</v>
      </c>
      <c r="L242" s="104">
        <v>50.5</v>
      </c>
      <c r="M242" s="104">
        <f>VLOOKUP($A242,[1]municipis!$A$1:$M$312,MATCH(M$1,[1]municipis!$A$1:$M$1,0),FALSE)</f>
        <v>36.9</v>
      </c>
      <c r="N242" s="104">
        <f>VLOOKUP($A242,[1]municipis!$A$1:$N$312,MATCH(N$1,[1]municipis!$A$1:$N$1,0),FALSE)</f>
        <v>159.49999999999997</v>
      </c>
    </row>
    <row r="243" spans="1:14" x14ac:dyDescent="0.2">
      <c r="A243" s="67">
        <v>8244</v>
      </c>
      <c r="B243" s="78" t="s">
        <v>243</v>
      </c>
      <c r="C243" s="79">
        <v>73</v>
      </c>
      <c r="D243" s="78" t="s">
        <v>550</v>
      </c>
      <c r="E243" s="80" t="s">
        <v>294</v>
      </c>
      <c r="F243" s="104">
        <v>205.9</v>
      </c>
      <c r="G243" s="104">
        <v>227.9</v>
      </c>
      <c r="H243" s="104">
        <v>319.10000000000002</v>
      </c>
      <c r="I243" s="104">
        <v>298.39999999999998</v>
      </c>
      <c r="J243" s="104">
        <v>223.7</v>
      </c>
      <c r="K243" s="104">
        <v>355.4</v>
      </c>
      <c r="L243" s="104">
        <v>279.7</v>
      </c>
      <c r="M243" s="104">
        <f>VLOOKUP($A243,[1]municipis!$A$1:$M$312,MATCH(M$1,[1]municipis!$A$1:$M$1,0),FALSE)</f>
        <v>249.39999999999998</v>
      </c>
      <c r="N243" s="104">
        <f>VLOOKUP($A243,[1]municipis!$A$1:$N$312,MATCH(N$1,[1]municipis!$A$1:$N$1,0),FALSE)</f>
        <v>376.20000000000005</v>
      </c>
    </row>
    <row r="244" spans="1:14" x14ac:dyDescent="0.2">
      <c r="A244" s="67">
        <v>8245</v>
      </c>
      <c r="B244" s="78" t="s">
        <v>244</v>
      </c>
      <c r="C244" s="79">
        <v>56</v>
      </c>
      <c r="D244" s="78" t="s">
        <v>558</v>
      </c>
      <c r="E244" s="80" t="s">
        <v>543</v>
      </c>
      <c r="F244" s="104">
        <v>292</v>
      </c>
      <c r="G244" s="104">
        <v>371.2</v>
      </c>
      <c r="H244" s="104">
        <v>419.6</v>
      </c>
      <c r="I244" s="104">
        <v>415.6</v>
      </c>
      <c r="J244" s="104">
        <v>276</v>
      </c>
      <c r="K244" s="104">
        <v>352.9</v>
      </c>
      <c r="L244" s="104">
        <v>309.60000000000002</v>
      </c>
      <c r="M244" s="104">
        <f>VLOOKUP($A244,[1]municipis!$A$1:$M$312,MATCH(M$1,[1]municipis!$A$1:$M$1,0),FALSE)</f>
        <v>279.60000000000008</v>
      </c>
      <c r="N244" s="104">
        <f>VLOOKUP($A244,[1]municipis!$A$1:$N$312,MATCH(N$1,[1]municipis!$A$1:$N$1,0),FALSE)</f>
        <v>372.19999999999993</v>
      </c>
    </row>
    <row r="245" spans="1:14" x14ac:dyDescent="0.2">
      <c r="A245" s="67">
        <v>8246</v>
      </c>
      <c r="B245" s="78" t="s">
        <v>245</v>
      </c>
      <c r="C245" s="79">
        <v>538</v>
      </c>
      <c r="D245" s="78" t="s">
        <v>553</v>
      </c>
      <c r="E245" s="80" t="s">
        <v>101</v>
      </c>
      <c r="F245" s="104">
        <v>90.5</v>
      </c>
      <c r="G245" s="104">
        <v>92.8</v>
      </c>
      <c r="H245" s="104">
        <v>141.19999999999999</v>
      </c>
      <c r="I245" s="104">
        <v>113.5</v>
      </c>
      <c r="J245" s="104">
        <v>89</v>
      </c>
      <c r="K245" s="104">
        <v>157.80000000000001</v>
      </c>
      <c r="L245" s="104">
        <v>50.5</v>
      </c>
      <c r="M245" s="104">
        <f>VLOOKUP($A245,[1]municipis!$A$1:$M$312,MATCH(M$1,[1]municipis!$A$1:$M$1,0),FALSE)</f>
        <v>36.9</v>
      </c>
      <c r="N245" s="104">
        <f>VLOOKUP($A245,[1]municipis!$A$1:$N$312,MATCH(N$1,[1]municipis!$A$1:$N$1,0),FALSE)</f>
        <v>159.49999999999997</v>
      </c>
    </row>
    <row r="246" spans="1:14" x14ac:dyDescent="0.2">
      <c r="A246" s="67">
        <v>8247</v>
      </c>
      <c r="B246" s="78" t="s">
        <v>246</v>
      </c>
      <c r="C246" s="79">
        <v>568</v>
      </c>
      <c r="D246" s="78" t="s">
        <v>553</v>
      </c>
      <c r="E246" s="80" t="s">
        <v>130</v>
      </c>
      <c r="F246" s="104">
        <v>67.5</v>
      </c>
      <c r="G246" s="104">
        <v>83.5</v>
      </c>
      <c r="H246" s="104">
        <v>135.69999999999999</v>
      </c>
      <c r="I246" s="104">
        <v>85.7</v>
      </c>
      <c r="J246" s="104">
        <v>56.1</v>
      </c>
      <c r="K246" s="104">
        <v>141.80000000000001</v>
      </c>
      <c r="L246" s="104">
        <v>50.5</v>
      </c>
      <c r="M246" s="104">
        <f>VLOOKUP($A246,[1]municipis!$A$1:$M$312,MATCH(M$1,[1]municipis!$A$1:$M$1,0),FALSE)</f>
        <v>23.400000000000002</v>
      </c>
      <c r="N246" s="104">
        <f>VLOOKUP($A246,[1]municipis!$A$1:$N$312,MATCH(N$1,[1]municipis!$A$1:$N$1,0),FALSE)</f>
        <v>146.70000000000002</v>
      </c>
    </row>
    <row r="247" spans="1:14" x14ac:dyDescent="0.2">
      <c r="A247" s="67">
        <v>8248</v>
      </c>
      <c r="B247" s="78" t="s">
        <v>247</v>
      </c>
      <c r="C247" s="79">
        <v>242</v>
      </c>
      <c r="D247" s="78" t="s">
        <v>554</v>
      </c>
      <c r="E247" s="80" t="s">
        <v>34</v>
      </c>
      <c r="F247" s="104">
        <v>234.1</v>
      </c>
      <c r="G247" s="104">
        <v>257.39999999999998</v>
      </c>
      <c r="H247" s="104">
        <v>299.3</v>
      </c>
      <c r="I247" s="104">
        <v>244.3</v>
      </c>
      <c r="J247" s="104">
        <v>169</v>
      </c>
      <c r="K247" s="104">
        <v>255.5</v>
      </c>
      <c r="L247" s="104">
        <v>196.1</v>
      </c>
      <c r="M247" s="104">
        <f>VLOOKUP($A247,[1]municipis!$A$1:$M$312,MATCH(M$1,[1]municipis!$A$1:$M$1,0),FALSE)</f>
        <v>189.7</v>
      </c>
      <c r="N247" s="104">
        <f>VLOOKUP($A247,[1]municipis!$A$1:$N$312,MATCH(N$1,[1]municipis!$A$1:$N$1,0),FALSE)</f>
        <v>280.40000000000003</v>
      </c>
    </row>
    <row r="248" spans="1:14" x14ac:dyDescent="0.2">
      <c r="A248" s="67">
        <v>8249</v>
      </c>
      <c r="B248" s="78" t="s">
        <v>248</v>
      </c>
      <c r="C248" s="79">
        <v>240</v>
      </c>
      <c r="D248" s="78" t="s">
        <v>557</v>
      </c>
      <c r="E248" s="80" t="s">
        <v>544</v>
      </c>
      <c r="F248" s="104">
        <v>137.69999999999999</v>
      </c>
      <c r="G248" s="104">
        <v>190.3</v>
      </c>
      <c r="H248" s="104">
        <v>260.60000000000002</v>
      </c>
      <c r="I248" s="104">
        <v>205.7</v>
      </c>
      <c r="J248" s="104">
        <v>137.30000000000001</v>
      </c>
      <c r="K248" s="104">
        <v>206.6</v>
      </c>
      <c r="L248" s="104">
        <v>156.80000000000001</v>
      </c>
      <c r="M248" s="104">
        <f>VLOOKUP($A248,[1]municipis!$A$1:$M$312,MATCH(M$1,[1]municipis!$A$1:$M$1,0),FALSE)</f>
        <v>157.30000000000004</v>
      </c>
      <c r="N248" s="104">
        <f>VLOOKUP($A248,[1]municipis!$A$1:$N$312,MATCH(N$1,[1]municipis!$A$1:$N$1,0),FALSE)</f>
        <v>246.89999999999998</v>
      </c>
    </row>
    <row r="249" spans="1:14" x14ac:dyDescent="0.2">
      <c r="A249" s="67">
        <v>8250</v>
      </c>
      <c r="B249" s="78" t="s">
        <v>249</v>
      </c>
      <c r="C249" s="79">
        <v>316</v>
      </c>
      <c r="D249" s="78" t="s">
        <v>555</v>
      </c>
      <c r="E249" s="80" t="s">
        <v>144</v>
      </c>
      <c r="F249" s="104">
        <v>149.69999999999999</v>
      </c>
      <c r="G249" s="104">
        <v>201.6</v>
      </c>
      <c r="H249" s="104">
        <v>212.6</v>
      </c>
      <c r="I249" s="104">
        <v>165.2</v>
      </c>
      <c r="J249" s="104">
        <v>149.1</v>
      </c>
      <c r="K249" s="104">
        <v>217.9</v>
      </c>
      <c r="L249" s="104">
        <v>135.5</v>
      </c>
      <c r="M249" s="104">
        <f>VLOOKUP($A249,[1]municipis!$A$1:$M$312,MATCH(M$1,[1]municipis!$A$1:$M$1,0),FALSE)</f>
        <v>138.10000000000002</v>
      </c>
      <c r="N249" s="104">
        <f>VLOOKUP($A249,[1]municipis!$A$1:$N$312,MATCH(N$1,[1]municipis!$A$1:$N$1,0),FALSE)</f>
        <v>257.39999999999998</v>
      </c>
    </row>
    <row r="250" spans="1:14" x14ac:dyDescent="0.2">
      <c r="A250" s="67">
        <v>8251</v>
      </c>
      <c r="B250" s="78" t="s">
        <v>250</v>
      </c>
      <c r="C250" s="79">
        <v>161</v>
      </c>
      <c r="D250" s="78" t="s">
        <v>557</v>
      </c>
      <c r="E250" s="80" t="s">
        <v>544</v>
      </c>
      <c r="F250" s="104">
        <v>137.69999999999999</v>
      </c>
      <c r="G250" s="104">
        <v>190.3</v>
      </c>
      <c r="H250" s="104">
        <v>260.60000000000002</v>
      </c>
      <c r="I250" s="104">
        <v>205.7</v>
      </c>
      <c r="J250" s="104">
        <v>137.30000000000001</v>
      </c>
      <c r="K250" s="104">
        <v>206.6</v>
      </c>
      <c r="L250" s="104">
        <v>156.80000000000001</v>
      </c>
      <c r="M250" s="104">
        <f>VLOOKUP($A250,[1]municipis!$A$1:$M$312,MATCH(M$1,[1]municipis!$A$1:$M$1,0),FALSE)</f>
        <v>157.30000000000004</v>
      </c>
      <c r="N250" s="104">
        <f>VLOOKUP($A250,[1]municipis!$A$1:$N$312,MATCH(N$1,[1]municipis!$A$1:$N$1,0),FALSE)</f>
        <v>246.89999999999998</v>
      </c>
    </row>
    <row r="251" spans="1:14" x14ac:dyDescent="0.2">
      <c r="A251" s="67">
        <v>8252</v>
      </c>
      <c r="B251" s="78" t="s">
        <v>251</v>
      </c>
      <c r="C251" s="79">
        <v>146</v>
      </c>
      <c r="D251" s="78" t="s">
        <v>561</v>
      </c>
      <c r="E251" s="80" t="s">
        <v>265</v>
      </c>
      <c r="F251" s="104">
        <v>189.9</v>
      </c>
      <c r="G251" s="104">
        <v>249.9</v>
      </c>
      <c r="H251" s="104">
        <v>309</v>
      </c>
      <c r="I251" s="104">
        <v>263</v>
      </c>
      <c r="J251" s="104">
        <v>198.2</v>
      </c>
      <c r="K251" s="104">
        <v>285.3</v>
      </c>
      <c r="L251" s="104">
        <v>216.4</v>
      </c>
      <c r="M251" s="104">
        <f>VLOOKUP($A251,[1]municipis!$A$1:$M$312,MATCH(M$1,[1]municipis!$A$1:$M$1,0),FALSE)</f>
        <v>150.6</v>
      </c>
      <c r="N251" s="104">
        <f>VLOOKUP($A251,[1]municipis!$A$1:$N$312,MATCH(N$1,[1]municipis!$A$1:$N$1,0),FALSE)</f>
        <v>296.59999999999991</v>
      </c>
    </row>
    <row r="252" spans="1:14" x14ac:dyDescent="0.2">
      <c r="A252" s="67">
        <v>8253</v>
      </c>
      <c r="B252" s="78" t="s">
        <v>252</v>
      </c>
      <c r="C252" s="79">
        <v>866</v>
      </c>
      <c r="D252" s="78" t="s">
        <v>553</v>
      </c>
      <c r="E252" s="80" t="s">
        <v>132</v>
      </c>
      <c r="F252" s="104">
        <v>76.3</v>
      </c>
      <c r="G252" s="104">
        <v>50.9</v>
      </c>
      <c r="H252" s="104">
        <v>79.5</v>
      </c>
      <c r="I252" s="104">
        <v>70.099999999999994</v>
      </c>
      <c r="J252" s="104">
        <v>40.6</v>
      </c>
      <c r="K252" s="104">
        <v>141.9</v>
      </c>
      <c r="L252" s="104">
        <v>32.299999999999997</v>
      </c>
      <c r="M252" s="104">
        <f>VLOOKUP($A252,[1]municipis!$A$1:$M$312,MATCH(M$1,[1]municipis!$A$1:$M$1,0),FALSE)</f>
        <v>20.700000000000003</v>
      </c>
      <c r="N252" s="104">
        <f>VLOOKUP($A252,[1]municipis!$A$1:$N$312,MATCH(N$1,[1]municipis!$A$1:$N$1,0),FALSE)</f>
        <v>145.4</v>
      </c>
    </row>
    <row r="253" spans="1:14" x14ac:dyDescent="0.2">
      <c r="A253" s="67">
        <v>8254</v>
      </c>
      <c r="B253" s="78" t="s">
        <v>253</v>
      </c>
      <c r="C253" s="79">
        <v>693</v>
      </c>
      <c r="D253" s="78" t="s">
        <v>553</v>
      </c>
      <c r="E253" s="80" t="s">
        <v>151</v>
      </c>
      <c r="F253" s="104">
        <v>64.900000000000006</v>
      </c>
      <c r="G253" s="104">
        <v>58.5</v>
      </c>
      <c r="H253" s="104">
        <v>99.8</v>
      </c>
      <c r="I253" s="104">
        <v>90</v>
      </c>
      <c r="J253" s="104">
        <v>59.1</v>
      </c>
      <c r="K253" s="104">
        <v>159.5</v>
      </c>
      <c r="L253" s="104">
        <v>53</v>
      </c>
      <c r="M253" s="104">
        <f>VLOOKUP($A253,[1]municipis!$A$1:$M$312,MATCH(M$1,[1]municipis!$A$1:$M$1,0),FALSE)</f>
        <v>33.400000000000006</v>
      </c>
      <c r="N253" s="104">
        <f>VLOOKUP($A253,[1]municipis!$A$1:$N$312,MATCH(N$1,[1]municipis!$A$1:$N$1,0),FALSE)</f>
        <v>165.2</v>
      </c>
    </row>
    <row r="254" spans="1:14" x14ac:dyDescent="0.2">
      <c r="A254" s="67">
        <v>8255</v>
      </c>
      <c r="B254" s="78" t="s">
        <v>254</v>
      </c>
      <c r="C254" s="79">
        <v>532</v>
      </c>
      <c r="D254" s="78" t="s">
        <v>556</v>
      </c>
      <c r="E254" s="80" t="s">
        <v>100</v>
      </c>
      <c r="F254" s="104">
        <v>59.7</v>
      </c>
      <c r="G254" s="104">
        <v>60.4</v>
      </c>
      <c r="H254" s="104">
        <v>63.2</v>
      </c>
      <c r="I254" s="104">
        <v>30.2</v>
      </c>
      <c r="J254" s="104">
        <v>18.7</v>
      </c>
      <c r="K254" s="104">
        <v>83</v>
      </c>
      <c r="L254" s="104">
        <v>5.7</v>
      </c>
      <c r="M254" s="104">
        <f>VLOOKUP($A254,[1]municipis!$A$1:$M$312,MATCH(M$1,[1]municipis!$A$1:$M$1,0),FALSE)</f>
        <v>4.8000000000000007</v>
      </c>
      <c r="N254" s="104">
        <f>VLOOKUP($A254,[1]municipis!$A$1:$N$312,MATCH(N$1,[1]municipis!$A$1:$N$1,0),FALSE)</f>
        <v>78.5</v>
      </c>
    </row>
    <row r="255" spans="1:14" x14ac:dyDescent="0.2">
      <c r="A255" s="67">
        <v>8256</v>
      </c>
      <c r="B255" s="78" t="s">
        <v>255</v>
      </c>
      <c r="C255" s="79">
        <v>181</v>
      </c>
      <c r="D255" s="78" t="s">
        <v>554</v>
      </c>
      <c r="E255" s="80" t="s">
        <v>309</v>
      </c>
      <c r="F255" s="104">
        <v>134.1</v>
      </c>
      <c r="G255" s="104">
        <v>178.5</v>
      </c>
      <c r="H255" s="104">
        <v>226.2</v>
      </c>
      <c r="I255" s="104">
        <v>185.7</v>
      </c>
      <c r="J255" s="104">
        <v>116</v>
      </c>
      <c r="K255" s="104">
        <v>197.7</v>
      </c>
      <c r="L255" s="104">
        <v>133.19999999999999</v>
      </c>
      <c r="M255" s="104">
        <f>VLOOKUP($A255,[1]municipis!$A$1:$M$312,MATCH(M$1,[1]municipis!$A$1:$M$1,0),FALSE)</f>
        <v>96.2</v>
      </c>
      <c r="N255" s="104">
        <f>VLOOKUP($A255,[1]municipis!$A$1:$N$312,MATCH(N$1,[1]municipis!$A$1:$N$1,0),FALSE)</f>
        <v>213.19999999999993</v>
      </c>
    </row>
    <row r="256" spans="1:14" x14ac:dyDescent="0.2">
      <c r="A256" s="67">
        <v>8257</v>
      </c>
      <c r="B256" s="78" t="s">
        <v>256</v>
      </c>
      <c r="C256" s="79">
        <v>543</v>
      </c>
      <c r="D256" s="78" t="s">
        <v>555</v>
      </c>
      <c r="E256" s="80" t="s">
        <v>144</v>
      </c>
      <c r="F256" s="104">
        <v>149.69999999999999</v>
      </c>
      <c r="G256" s="104">
        <v>201.6</v>
      </c>
      <c r="H256" s="104">
        <v>212.6</v>
      </c>
      <c r="I256" s="104">
        <v>165.2</v>
      </c>
      <c r="J256" s="104">
        <v>149.1</v>
      </c>
      <c r="K256" s="104">
        <v>217.9</v>
      </c>
      <c r="L256" s="104">
        <v>135.5</v>
      </c>
      <c r="M256" s="104">
        <f>VLOOKUP($A256,[1]municipis!$A$1:$M$312,MATCH(M$1,[1]municipis!$A$1:$M$1,0),FALSE)</f>
        <v>138.10000000000002</v>
      </c>
      <c r="N256" s="104">
        <f>VLOOKUP($A256,[1]municipis!$A$1:$N$312,MATCH(N$1,[1]municipis!$A$1:$N$1,0),FALSE)</f>
        <v>257.39999999999998</v>
      </c>
    </row>
    <row r="257" spans="1:14" x14ac:dyDescent="0.2">
      <c r="A257" s="67">
        <v>8258</v>
      </c>
      <c r="B257" s="78" t="s">
        <v>257</v>
      </c>
      <c r="C257" s="79">
        <v>542</v>
      </c>
      <c r="D257" s="78" t="s">
        <v>551</v>
      </c>
      <c r="E257" s="80" t="s">
        <v>540</v>
      </c>
      <c r="F257" s="104">
        <v>107.3</v>
      </c>
      <c r="G257" s="104">
        <v>139.9</v>
      </c>
      <c r="H257" s="104">
        <v>227.9</v>
      </c>
      <c r="I257" s="104">
        <v>160.69999999999999</v>
      </c>
      <c r="J257" s="104">
        <v>147.1</v>
      </c>
      <c r="K257" s="104">
        <v>246</v>
      </c>
      <c r="L257" s="104">
        <v>146.5</v>
      </c>
      <c r="M257" s="104">
        <f>VLOOKUP($A257,[1]municipis!$A$1:$M$312,MATCH(M$1,[1]municipis!$A$1:$M$1,0),FALSE)</f>
        <v>121.80000000000004</v>
      </c>
      <c r="N257" s="104">
        <f>VLOOKUP($A257,[1]municipis!$A$1:$N$312,MATCH(N$1,[1]municipis!$A$1:$N$1,0),FALSE)</f>
        <v>263.30000000000013</v>
      </c>
    </row>
    <row r="258" spans="1:14" x14ac:dyDescent="0.2">
      <c r="A258" s="67">
        <v>8259</v>
      </c>
      <c r="B258" s="78" t="s">
        <v>258</v>
      </c>
      <c r="C258" s="79">
        <v>208</v>
      </c>
      <c r="D258" s="78" t="s">
        <v>554</v>
      </c>
      <c r="E258" s="80" t="s">
        <v>309</v>
      </c>
      <c r="F258" s="104">
        <v>134.1</v>
      </c>
      <c r="G258" s="104">
        <v>178.5</v>
      </c>
      <c r="H258" s="104">
        <v>226.2</v>
      </c>
      <c r="I258" s="104">
        <v>185.7</v>
      </c>
      <c r="J258" s="104">
        <v>116</v>
      </c>
      <c r="K258" s="104">
        <v>197.7</v>
      </c>
      <c r="L258" s="104">
        <v>133.19999999999999</v>
      </c>
      <c r="M258" s="104">
        <f>VLOOKUP($A258,[1]municipis!$A$1:$M$312,MATCH(M$1,[1]municipis!$A$1:$M$1,0),FALSE)</f>
        <v>96.2</v>
      </c>
      <c r="N258" s="104">
        <f>VLOOKUP($A258,[1]municipis!$A$1:$N$312,MATCH(N$1,[1]municipis!$A$1:$N$1,0),FALSE)</f>
        <v>213.19999999999993</v>
      </c>
    </row>
    <row r="259" spans="1:14" x14ac:dyDescent="0.2">
      <c r="A259" s="67">
        <v>8260</v>
      </c>
      <c r="B259" s="78" t="s">
        <v>259</v>
      </c>
      <c r="C259" s="79">
        <v>74</v>
      </c>
      <c r="D259" s="78" t="s">
        <v>561</v>
      </c>
      <c r="E259" s="80" t="s">
        <v>265</v>
      </c>
      <c r="F259" s="104">
        <v>189.9</v>
      </c>
      <c r="G259" s="104">
        <v>249.9</v>
      </c>
      <c r="H259" s="104">
        <v>309</v>
      </c>
      <c r="I259" s="104">
        <v>263</v>
      </c>
      <c r="J259" s="104">
        <v>198.2</v>
      </c>
      <c r="K259" s="104">
        <v>285.3</v>
      </c>
      <c r="L259" s="104">
        <v>216.4</v>
      </c>
      <c r="M259" s="104">
        <f>VLOOKUP($A259,[1]municipis!$A$1:$M$312,MATCH(M$1,[1]municipis!$A$1:$M$1,0),FALSE)</f>
        <v>150.6</v>
      </c>
      <c r="N259" s="104">
        <f>VLOOKUP($A259,[1]municipis!$A$1:$N$312,MATCH(N$1,[1]municipis!$A$1:$N$1,0),FALSE)</f>
        <v>296.59999999999991</v>
      </c>
    </row>
    <row r="260" spans="1:14" x14ac:dyDescent="0.2">
      <c r="A260" s="67">
        <v>8261</v>
      </c>
      <c r="B260" s="78" t="s">
        <v>260</v>
      </c>
      <c r="C260" s="79">
        <v>10</v>
      </c>
      <c r="D260" s="78" t="s">
        <v>552</v>
      </c>
      <c r="E260" s="80" t="s">
        <v>111</v>
      </c>
      <c r="F260" s="104">
        <v>136.80000000000001</v>
      </c>
      <c r="G260" s="104">
        <v>193.8</v>
      </c>
      <c r="H260" s="104">
        <v>269.2</v>
      </c>
      <c r="I260" s="104">
        <v>224.2</v>
      </c>
      <c r="J260" s="104">
        <v>178</v>
      </c>
      <c r="K260" s="104">
        <v>227</v>
      </c>
      <c r="L260" s="104">
        <v>195.1</v>
      </c>
      <c r="M260" s="104">
        <f>VLOOKUP($A260,[1]municipis!$A$1:$M$312,MATCH(M$1,[1]municipis!$A$1:$M$1,0),FALSE)</f>
        <v>164.4</v>
      </c>
      <c r="N260" s="104">
        <f>VLOOKUP($A260,[1]municipis!$A$1:$N$312,MATCH(N$1,[1]municipis!$A$1:$N$1,0),FALSE)</f>
        <v>250.6999999999999</v>
      </c>
    </row>
    <row r="261" spans="1:14" x14ac:dyDescent="0.2">
      <c r="A261" s="67">
        <v>8262</v>
      </c>
      <c r="B261" s="78" t="s">
        <v>261</v>
      </c>
      <c r="C261" s="79">
        <v>176</v>
      </c>
      <c r="D261" s="78" t="s">
        <v>551</v>
      </c>
      <c r="E261" s="80" t="s">
        <v>547</v>
      </c>
      <c r="F261" s="104">
        <v>179.95</v>
      </c>
      <c r="G261" s="104">
        <v>234.6</v>
      </c>
      <c r="H261" s="104">
        <v>291.89999999999998</v>
      </c>
      <c r="I261" s="104">
        <v>220.1</v>
      </c>
      <c r="J261" s="104">
        <v>216.7</v>
      </c>
      <c r="K261" s="104">
        <v>305.39999999999998</v>
      </c>
      <c r="L261" s="104">
        <v>211.1</v>
      </c>
      <c r="M261" s="104">
        <f>VLOOKUP($A261,[1]municipis!$A$1:$M$312,MATCH(M$1,[1]municipis!$A$1:$M$1,0),FALSE)</f>
        <v>209</v>
      </c>
      <c r="N261" s="104">
        <f>VLOOKUP($A261,[1]municipis!$A$1:$N$312,MATCH(N$1,[1]municipis!$A$1:$N$1,0),FALSE)</f>
        <v>332.6</v>
      </c>
    </row>
    <row r="262" spans="1:14" x14ac:dyDescent="0.2">
      <c r="A262" s="67">
        <v>8263</v>
      </c>
      <c r="B262" s="78" t="s">
        <v>262</v>
      </c>
      <c r="C262" s="79">
        <v>22</v>
      </c>
      <c r="D262" s="78" t="s">
        <v>550</v>
      </c>
      <c r="E262" s="80" t="s">
        <v>294</v>
      </c>
      <c r="F262" s="104">
        <v>205.9</v>
      </c>
      <c r="G262" s="104">
        <v>227.9</v>
      </c>
      <c r="H262" s="104">
        <v>319.10000000000002</v>
      </c>
      <c r="I262" s="104">
        <v>298.39999999999998</v>
      </c>
      <c r="J262" s="104">
        <v>223.7</v>
      </c>
      <c r="K262" s="104">
        <v>355.4</v>
      </c>
      <c r="L262" s="104">
        <v>279.7</v>
      </c>
      <c r="M262" s="104">
        <f>VLOOKUP($A262,[1]municipis!$A$1:$M$312,MATCH(M$1,[1]municipis!$A$1:$M$1,0),FALSE)</f>
        <v>249.39999999999998</v>
      </c>
      <c r="N262" s="104">
        <f>VLOOKUP($A262,[1]municipis!$A$1:$N$312,MATCH(N$1,[1]municipis!$A$1:$N$1,0),FALSE)</f>
        <v>376.20000000000005</v>
      </c>
    </row>
    <row r="263" spans="1:14" x14ac:dyDescent="0.2">
      <c r="A263" s="67">
        <v>8264</v>
      </c>
      <c r="B263" s="78" t="s">
        <v>263</v>
      </c>
      <c r="C263" s="79">
        <v>143</v>
      </c>
      <c r="D263" s="78" t="s">
        <v>552</v>
      </c>
      <c r="E263" s="80" t="s">
        <v>218</v>
      </c>
      <c r="F263" s="104">
        <v>243.4</v>
      </c>
      <c r="G263" s="104">
        <v>268.60000000000002</v>
      </c>
      <c r="H263" s="104">
        <v>330</v>
      </c>
      <c r="I263" s="104">
        <v>302.8</v>
      </c>
      <c r="J263" s="104">
        <v>279.10000000000002</v>
      </c>
      <c r="K263" s="104">
        <v>331.6</v>
      </c>
      <c r="L263" s="104">
        <v>269.8</v>
      </c>
      <c r="M263" s="104">
        <f>VLOOKUP($A263,[1]municipis!$A$1:$M$312,MATCH(M$1,[1]municipis!$A$1:$M$1,0),FALSE)</f>
        <v>239.1</v>
      </c>
      <c r="N263" s="104">
        <f>VLOOKUP($A263,[1]municipis!$A$1:$N$312,MATCH(N$1,[1]municipis!$A$1:$N$1,0),FALSE)</f>
        <v>301.09999999999985</v>
      </c>
    </row>
    <row r="264" spans="1:14" x14ac:dyDescent="0.2">
      <c r="A264" s="67">
        <v>8265</v>
      </c>
      <c r="B264" s="78" t="s">
        <v>264</v>
      </c>
      <c r="C264" s="79">
        <v>555</v>
      </c>
      <c r="D264" s="78" t="s">
        <v>553</v>
      </c>
      <c r="E264" s="80" t="s">
        <v>101</v>
      </c>
      <c r="F264" s="104">
        <v>90.5</v>
      </c>
      <c r="G264" s="104">
        <v>92.8</v>
      </c>
      <c r="H264" s="104">
        <v>141.19999999999999</v>
      </c>
      <c r="I264" s="104">
        <v>113.5</v>
      </c>
      <c r="J264" s="104">
        <v>89</v>
      </c>
      <c r="K264" s="104">
        <v>157.80000000000001</v>
      </c>
      <c r="L264" s="104">
        <v>50.5</v>
      </c>
      <c r="M264" s="104">
        <f>VLOOKUP($A264,[1]municipis!$A$1:$M$312,MATCH(M$1,[1]municipis!$A$1:$M$1,0),FALSE)</f>
        <v>36.9</v>
      </c>
      <c r="N264" s="104">
        <f>VLOOKUP($A264,[1]municipis!$A$1:$N$312,MATCH(N$1,[1]municipis!$A$1:$N$1,0),FALSE)</f>
        <v>159.49999999999997</v>
      </c>
    </row>
    <row r="265" spans="1:14" x14ac:dyDescent="0.2">
      <c r="A265" s="67">
        <v>8266</v>
      </c>
      <c r="B265" s="78" t="s">
        <v>265</v>
      </c>
      <c r="C265" s="79">
        <v>82</v>
      </c>
      <c r="D265" s="78" t="s">
        <v>561</v>
      </c>
      <c r="E265" s="80" t="s">
        <v>265</v>
      </c>
      <c r="F265" s="104">
        <v>189.9</v>
      </c>
      <c r="G265" s="104">
        <v>249.9</v>
      </c>
      <c r="H265" s="104">
        <v>309</v>
      </c>
      <c r="I265" s="104">
        <v>263</v>
      </c>
      <c r="J265" s="104">
        <v>198.2</v>
      </c>
      <c r="K265" s="104">
        <v>285.3</v>
      </c>
      <c r="L265" s="104">
        <v>216.4</v>
      </c>
      <c r="M265" s="104">
        <f>VLOOKUP($A265,[1]municipis!$A$1:$M$312,MATCH(M$1,[1]municipis!$A$1:$M$1,0),FALSE)</f>
        <v>150.6</v>
      </c>
      <c r="N265" s="104">
        <f>VLOOKUP($A265,[1]municipis!$A$1:$N$312,MATCH(N$1,[1]municipis!$A$1:$N$1,0),FALSE)</f>
        <v>296.59999999999991</v>
      </c>
    </row>
    <row r="266" spans="1:14" x14ac:dyDescent="0.2">
      <c r="A266" s="67">
        <v>8267</v>
      </c>
      <c r="B266" s="78" t="s">
        <v>266</v>
      </c>
      <c r="C266" s="79">
        <v>207</v>
      </c>
      <c r="D266" s="78" t="s">
        <v>561</v>
      </c>
      <c r="E266" s="80" t="s">
        <v>34</v>
      </c>
      <c r="F266" s="104">
        <v>234.1</v>
      </c>
      <c r="G266" s="104">
        <v>257.39999999999998</v>
      </c>
      <c r="H266" s="104">
        <v>299.3</v>
      </c>
      <c r="I266" s="104">
        <v>244.3</v>
      </c>
      <c r="J266" s="104">
        <v>169</v>
      </c>
      <c r="K266" s="104">
        <v>255.5</v>
      </c>
      <c r="L266" s="104">
        <v>196.1</v>
      </c>
      <c r="M266" s="104">
        <f>VLOOKUP($A266,[1]municipis!$A$1:$M$312,MATCH(M$1,[1]municipis!$A$1:$M$1,0),FALSE)</f>
        <v>189.7</v>
      </c>
      <c r="N266" s="104">
        <f>VLOOKUP($A266,[1]municipis!$A$1:$N$312,MATCH(N$1,[1]municipis!$A$1:$N$1,0),FALSE)</f>
        <v>280.40000000000003</v>
      </c>
    </row>
    <row r="267" spans="1:14" x14ac:dyDescent="0.2">
      <c r="A267" s="67">
        <v>8268</v>
      </c>
      <c r="B267" s="78" t="s">
        <v>267</v>
      </c>
      <c r="C267" s="79">
        <v>650</v>
      </c>
      <c r="D267" s="78" t="s">
        <v>556</v>
      </c>
      <c r="E267" s="80" t="s">
        <v>100</v>
      </c>
      <c r="F267" s="104">
        <v>59.7</v>
      </c>
      <c r="G267" s="104">
        <v>60.4</v>
      </c>
      <c r="H267" s="104">
        <v>63.2</v>
      </c>
      <c r="I267" s="104">
        <v>30.2</v>
      </c>
      <c r="J267" s="104">
        <v>18.7</v>
      </c>
      <c r="K267" s="104">
        <v>83</v>
      </c>
      <c r="L267" s="104">
        <v>5.7</v>
      </c>
      <c r="M267" s="104">
        <f>VLOOKUP($A267,[1]municipis!$A$1:$M$312,MATCH(M$1,[1]municipis!$A$1:$M$1,0),FALSE)</f>
        <v>4.8000000000000007</v>
      </c>
      <c r="N267" s="104">
        <f>VLOOKUP($A267,[1]municipis!$A$1:$N$312,MATCH(N$1,[1]municipis!$A$1:$N$1,0),FALSE)</f>
        <v>78.5</v>
      </c>
    </row>
    <row r="268" spans="1:14" x14ac:dyDescent="0.2">
      <c r="A268" s="67">
        <v>8269</v>
      </c>
      <c r="B268" s="78" t="s">
        <v>268</v>
      </c>
      <c r="C268" s="79">
        <v>663</v>
      </c>
      <c r="D268" s="78" t="s">
        <v>553</v>
      </c>
      <c r="E268" s="80" t="s">
        <v>101</v>
      </c>
      <c r="F268" s="104">
        <v>90.5</v>
      </c>
      <c r="G268" s="104">
        <v>92.8</v>
      </c>
      <c r="H268" s="104">
        <v>141.19999999999999</v>
      </c>
      <c r="I268" s="104">
        <v>113.5</v>
      </c>
      <c r="J268" s="104">
        <v>89</v>
      </c>
      <c r="K268" s="104">
        <v>157.80000000000001</v>
      </c>
      <c r="L268" s="104">
        <v>50.5</v>
      </c>
      <c r="M268" s="104">
        <f>VLOOKUP($A268,[1]municipis!$A$1:$M$312,MATCH(M$1,[1]municipis!$A$1:$M$1,0),FALSE)</f>
        <v>36.9</v>
      </c>
      <c r="N268" s="104">
        <f>VLOOKUP($A268,[1]municipis!$A$1:$N$312,MATCH(N$1,[1]municipis!$A$1:$N$1,0),FALSE)</f>
        <v>159.49999999999997</v>
      </c>
    </row>
    <row r="269" spans="1:14" x14ac:dyDescent="0.2">
      <c r="A269" s="67">
        <v>8270</v>
      </c>
      <c r="B269" s="78" t="s">
        <v>269</v>
      </c>
      <c r="C269" s="79">
        <v>10</v>
      </c>
      <c r="D269" s="78" t="s">
        <v>560</v>
      </c>
      <c r="E269" s="80" t="s">
        <v>546</v>
      </c>
      <c r="F269" s="104">
        <v>191.1</v>
      </c>
      <c r="G269" s="104">
        <v>239.1</v>
      </c>
      <c r="H269" s="104">
        <v>334.1</v>
      </c>
      <c r="I269" s="104">
        <v>257.10000000000002</v>
      </c>
      <c r="J269" s="104">
        <v>254.3</v>
      </c>
      <c r="K269" s="104">
        <v>309.5</v>
      </c>
      <c r="L269" s="104">
        <v>251.5</v>
      </c>
      <c r="M269" s="104">
        <f>VLOOKUP($A269,[1]municipis!$A$1:$M$312,MATCH(M$1,[1]municipis!$A$1:$M$1,0),FALSE)</f>
        <v>212.59999999999991</v>
      </c>
      <c r="N269" s="104">
        <f>VLOOKUP($A269,[1]municipis!$A$1:$N$312,MATCH(N$1,[1]municipis!$A$1:$N$1,0),FALSE)</f>
        <v>296.3</v>
      </c>
    </row>
    <row r="270" spans="1:14" x14ac:dyDescent="0.2">
      <c r="A270" s="67">
        <v>8271</v>
      </c>
      <c r="B270" s="78" t="s">
        <v>270</v>
      </c>
      <c r="C270" s="79">
        <v>881</v>
      </c>
      <c r="D270" s="78" t="s">
        <v>553</v>
      </c>
      <c r="E270" s="80" t="s">
        <v>161</v>
      </c>
      <c r="F270" s="104">
        <v>59.1</v>
      </c>
      <c r="G270" s="104">
        <v>61.8</v>
      </c>
      <c r="H270" s="104">
        <v>94.4</v>
      </c>
      <c r="I270" s="104">
        <v>63.7</v>
      </c>
      <c r="J270" s="104">
        <v>45.8</v>
      </c>
      <c r="K270" s="104">
        <v>130.69999999999999</v>
      </c>
      <c r="L270" s="104">
        <v>36.4</v>
      </c>
      <c r="M270" s="104">
        <f>VLOOKUP($A270,[1]municipis!$A$1:$M$312,MATCH(M$1,[1]municipis!$A$1:$M$1,0),FALSE)</f>
        <v>20.500000000000004</v>
      </c>
      <c r="N270" s="104">
        <f>VLOOKUP($A270,[1]municipis!$A$1:$N$312,MATCH(N$1,[1]municipis!$A$1:$N$1,0),FALSE)</f>
        <v>130.19999999999996</v>
      </c>
    </row>
    <row r="271" spans="1:14" x14ac:dyDescent="0.2">
      <c r="A271" s="67">
        <v>8272</v>
      </c>
      <c r="B271" s="78" t="s">
        <v>271</v>
      </c>
      <c r="C271" s="79">
        <v>716</v>
      </c>
      <c r="D271" s="78" t="s">
        <v>553</v>
      </c>
      <c r="E271" s="80" t="s">
        <v>161</v>
      </c>
      <c r="F271" s="104">
        <v>59.1</v>
      </c>
      <c r="G271" s="104">
        <v>61.8</v>
      </c>
      <c r="H271" s="104">
        <v>94.4</v>
      </c>
      <c r="I271" s="104">
        <v>63.7</v>
      </c>
      <c r="J271" s="104">
        <v>45.8</v>
      </c>
      <c r="K271" s="104">
        <v>130.69999999999999</v>
      </c>
      <c r="L271" s="104">
        <v>36.4</v>
      </c>
      <c r="M271" s="104">
        <f>VLOOKUP($A271,[1]municipis!$A$1:$M$312,MATCH(M$1,[1]municipis!$A$1:$M$1,0),FALSE)</f>
        <v>20.500000000000004</v>
      </c>
      <c r="N271" s="104">
        <f>VLOOKUP($A271,[1]municipis!$A$1:$N$312,MATCH(N$1,[1]municipis!$A$1:$N$1,0),FALSE)</f>
        <v>130.19999999999996</v>
      </c>
    </row>
    <row r="272" spans="1:14" x14ac:dyDescent="0.2">
      <c r="A272" s="67">
        <v>8273</v>
      </c>
      <c r="B272" s="78" t="s">
        <v>272</v>
      </c>
      <c r="C272" s="79">
        <v>243</v>
      </c>
      <c r="D272" s="78" t="s">
        <v>557</v>
      </c>
      <c r="E272" s="80" t="s">
        <v>239</v>
      </c>
      <c r="F272" s="104">
        <v>137.5</v>
      </c>
      <c r="G272" s="104">
        <v>179.6</v>
      </c>
      <c r="H272" s="104">
        <v>250.6</v>
      </c>
      <c r="I272" s="104">
        <v>244.1</v>
      </c>
      <c r="J272" s="104">
        <v>213.4</v>
      </c>
      <c r="K272" s="104">
        <v>276.39999999999998</v>
      </c>
      <c r="L272" s="104">
        <v>204.6</v>
      </c>
      <c r="M272" s="104">
        <f>VLOOKUP($A272,[1]municipis!$A$1:$M$312,MATCH(M$1,[1]municipis!$A$1:$M$1,0),FALSE)</f>
        <v>215.20000000000002</v>
      </c>
      <c r="N272" s="104">
        <f>VLOOKUP($A272,[1]municipis!$A$1:$N$312,MATCH(N$1,[1]municipis!$A$1:$N$1,0),FALSE)</f>
        <v>310.10000000000002</v>
      </c>
    </row>
    <row r="273" spans="1:14" x14ac:dyDescent="0.2">
      <c r="A273" s="67">
        <v>8274</v>
      </c>
      <c r="B273" s="78" t="s">
        <v>273</v>
      </c>
      <c r="C273" s="79">
        <v>326</v>
      </c>
      <c r="D273" s="78" t="s">
        <v>551</v>
      </c>
      <c r="E273" s="80" t="s">
        <v>540</v>
      </c>
      <c r="F273" s="104">
        <v>107.3</v>
      </c>
      <c r="G273" s="104">
        <v>139.9</v>
      </c>
      <c r="H273" s="104">
        <v>227.9</v>
      </c>
      <c r="I273" s="104">
        <v>160.69999999999999</v>
      </c>
      <c r="J273" s="104">
        <v>147.1</v>
      </c>
      <c r="K273" s="104">
        <v>246</v>
      </c>
      <c r="L273" s="104">
        <v>146.5</v>
      </c>
      <c r="M273" s="104">
        <f>VLOOKUP($A273,[1]municipis!$A$1:$M$312,MATCH(M$1,[1]municipis!$A$1:$M$1,0),FALSE)</f>
        <v>121.80000000000004</v>
      </c>
      <c r="N273" s="104">
        <f>VLOOKUP($A273,[1]municipis!$A$1:$N$312,MATCH(N$1,[1]municipis!$A$1:$N$1,0),FALSE)</f>
        <v>263.30000000000013</v>
      </c>
    </row>
    <row r="274" spans="1:14" x14ac:dyDescent="0.2">
      <c r="A274" s="67">
        <v>8275</v>
      </c>
      <c r="B274" s="78" t="s">
        <v>274</v>
      </c>
      <c r="C274" s="79">
        <v>537</v>
      </c>
      <c r="D274" s="78" t="s">
        <v>553</v>
      </c>
      <c r="E274" s="80" t="s">
        <v>101</v>
      </c>
      <c r="F274" s="104">
        <v>90.5</v>
      </c>
      <c r="G274" s="104">
        <v>92.8</v>
      </c>
      <c r="H274" s="104">
        <v>141.19999999999999</v>
      </c>
      <c r="I274" s="104">
        <v>113.5</v>
      </c>
      <c r="J274" s="104">
        <v>89</v>
      </c>
      <c r="K274" s="104">
        <v>157.80000000000001</v>
      </c>
      <c r="L274" s="104">
        <v>50.5</v>
      </c>
      <c r="M274" s="104">
        <f>VLOOKUP($A274,[1]municipis!$A$1:$M$312,MATCH(M$1,[1]municipis!$A$1:$M$1,0),FALSE)</f>
        <v>36.9</v>
      </c>
      <c r="N274" s="104">
        <f>VLOOKUP($A274,[1]municipis!$A$1:$N$312,MATCH(N$1,[1]municipis!$A$1:$N$1,0),FALSE)</f>
        <v>159.49999999999997</v>
      </c>
    </row>
    <row r="275" spans="1:14" x14ac:dyDescent="0.2">
      <c r="A275" s="67">
        <v>8276</v>
      </c>
      <c r="B275" s="78" t="s">
        <v>275</v>
      </c>
      <c r="C275" s="79">
        <v>354</v>
      </c>
      <c r="D275" s="78" t="s">
        <v>554</v>
      </c>
      <c r="E275" s="80" t="s">
        <v>309</v>
      </c>
      <c r="F275" s="104">
        <v>134.1</v>
      </c>
      <c r="G275" s="104">
        <v>178.5</v>
      </c>
      <c r="H275" s="104">
        <v>226.2</v>
      </c>
      <c r="I275" s="104">
        <v>185.7</v>
      </c>
      <c r="J275" s="104">
        <v>116</v>
      </c>
      <c r="K275" s="104">
        <v>197.7</v>
      </c>
      <c r="L275" s="104">
        <v>133.19999999999999</v>
      </c>
      <c r="M275" s="104">
        <f>VLOOKUP($A275,[1]municipis!$A$1:$M$312,MATCH(M$1,[1]municipis!$A$1:$M$1,0),FALSE)</f>
        <v>96.2</v>
      </c>
      <c r="N275" s="104">
        <f>VLOOKUP($A275,[1]municipis!$A$1:$N$312,MATCH(N$1,[1]municipis!$A$1:$N$1,0),FALSE)</f>
        <v>213.19999999999993</v>
      </c>
    </row>
    <row r="276" spans="1:14" x14ac:dyDescent="0.2">
      <c r="A276" s="67">
        <v>8277</v>
      </c>
      <c r="B276" s="78" t="s">
        <v>276</v>
      </c>
      <c r="C276" s="79">
        <v>552</v>
      </c>
      <c r="D276" s="78" t="s">
        <v>551</v>
      </c>
      <c r="E276" s="80" t="s">
        <v>11</v>
      </c>
      <c r="F276" s="104">
        <v>183.4</v>
      </c>
      <c r="G276" s="104">
        <v>215.3</v>
      </c>
      <c r="H276" s="104">
        <v>278.3</v>
      </c>
      <c r="I276" s="104">
        <v>181.7</v>
      </c>
      <c r="J276" s="104">
        <v>192.9</v>
      </c>
      <c r="K276" s="104">
        <v>272.89999999999998</v>
      </c>
      <c r="L276" s="104">
        <v>160.69999999999999</v>
      </c>
      <c r="M276" s="104">
        <f>VLOOKUP($A276,[1]municipis!$A$1:$M$312,MATCH(M$1,[1]municipis!$A$1:$M$1,0),FALSE)</f>
        <v>140.09999999999997</v>
      </c>
      <c r="N276" s="104">
        <f>VLOOKUP($A276,[1]municipis!$A$1:$N$312,MATCH(N$1,[1]municipis!$A$1:$N$1,0),FALSE)</f>
        <v>305.80000000000007</v>
      </c>
    </row>
    <row r="277" spans="1:14" x14ac:dyDescent="0.2">
      <c r="A277" s="67">
        <v>8278</v>
      </c>
      <c r="B277" s="78" t="s">
        <v>277</v>
      </c>
      <c r="C277" s="79">
        <v>623</v>
      </c>
      <c r="D277" s="78" t="s">
        <v>553</v>
      </c>
      <c r="E277" s="80" t="s">
        <v>101</v>
      </c>
      <c r="F277" s="104">
        <v>90.5</v>
      </c>
      <c r="G277" s="104">
        <v>92.8</v>
      </c>
      <c r="H277" s="104">
        <v>141.19999999999999</v>
      </c>
      <c r="I277" s="104">
        <v>113.5</v>
      </c>
      <c r="J277" s="104">
        <v>89</v>
      </c>
      <c r="K277" s="104">
        <v>157.80000000000001</v>
      </c>
      <c r="L277" s="104">
        <v>50.5</v>
      </c>
      <c r="M277" s="104">
        <f>VLOOKUP($A277,[1]municipis!$A$1:$M$312,MATCH(M$1,[1]municipis!$A$1:$M$1,0),FALSE)</f>
        <v>36.9</v>
      </c>
      <c r="N277" s="104">
        <f>VLOOKUP($A277,[1]municipis!$A$1:$N$312,MATCH(N$1,[1]municipis!$A$1:$N$1,0),FALSE)</f>
        <v>159.49999999999997</v>
      </c>
    </row>
    <row r="278" spans="1:14" x14ac:dyDescent="0.2">
      <c r="A278" s="67">
        <v>8279</v>
      </c>
      <c r="B278" s="78" t="s">
        <v>278</v>
      </c>
      <c r="C278" s="79">
        <v>277</v>
      </c>
      <c r="D278" s="78" t="s">
        <v>561</v>
      </c>
      <c r="E278" s="80" t="s">
        <v>265</v>
      </c>
      <c r="F278" s="104">
        <v>189.9</v>
      </c>
      <c r="G278" s="104">
        <v>249.9</v>
      </c>
      <c r="H278" s="104">
        <v>309</v>
      </c>
      <c r="I278" s="104">
        <v>263</v>
      </c>
      <c r="J278" s="104">
        <v>198.2</v>
      </c>
      <c r="K278" s="104">
        <v>285.3</v>
      </c>
      <c r="L278" s="104">
        <v>216.4</v>
      </c>
      <c r="M278" s="104">
        <f>VLOOKUP($A278,[1]municipis!$A$1:$M$312,MATCH(M$1,[1]municipis!$A$1:$M$1,0),FALSE)</f>
        <v>150.6</v>
      </c>
      <c r="N278" s="104">
        <f>VLOOKUP($A278,[1]municipis!$A$1:$N$312,MATCH(N$1,[1]municipis!$A$1:$N$1,0),FALSE)</f>
        <v>296.59999999999991</v>
      </c>
    </row>
    <row r="279" spans="1:14" x14ac:dyDescent="0.2">
      <c r="A279" s="67">
        <v>8280</v>
      </c>
      <c r="B279" s="78" t="s">
        <v>279</v>
      </c>
      <c r="C279" s="79">
        <v>869</v>
      </c>
      <c r="D279" s="78" t="s">
        <v>553</v>
      </c>
      <c r="E279" s="80" t="s">
        <v>101</v>
      </c>
      <c r="F279" s="104">
        <v>90.5</v>
      </c>
      <c r="G279" s="104">
        <v>92.8</v>
      </c>
      <c r="H279" s="104">
        <v>141.19999999999999</v>
      </c>
      <c r="I279" s="104">
        <v>113.5</v>
      </c>
      <c r="J279" s="104">
        <v>89</v>
      </c>
      <c r="K279" s="104">
        <v>157.80000000000001</v>
      </c>
      <c r="L279" s="104">
        <v>50.5</v>
      </c>
      <c r="M279" s="104">
        <f>VLOOKUP($A279,[1]municipis!$A$1:$M$312,MATCH(M$1,[1]municipis!$A$1:$M$1,0),FALSE)</f>
        <v>36.9</v>
      </c>
      <c r="N279" s="104">
        <f>VLOOKUP($A279,[1]municipis!$A$1:$N$312,MATCH(N$1,[1]municipis!$A$1:$N$1,0),FALSE)</f>
        <v>159.49999999999997</v>
      </c>
    </row>
    <row r="280" spans="1:14" x14ac:dyDescent="0.2">
      <c r="A280" s="67">
        <v>8281</v>
      </c>
      <c r="B280" s="78" t="s">
        <v>280</v>
      </c>
      <c r="C280" s="79">
        <v>128</v>
      </c>
      <c r="D280" s="78" t="s">
        <v>552</v>
      </c>
      <c r="E280" s="80" t="s">
        <v>218</v>
      </c>
      <c r="F280" s="104">
        <v>243.4</v>
      </c>
      <c r="G280" s="104">
        <v>268.60000000000002</v>
      </c>
      <c r="H280" s="104">
        <v>330</v>
      </c>
      <c r="I280" s="104">
        <v>302.8</v>
      </c>
      <c r="J280" s="104">
        <v>279.10000000000002</v>
      </c>
      <c r="K280" s="104">
        <v>331.6</v>
      </c>
      <c r="L280" s="104">
        <v>269.8</v>
      </c>
      <c r="M280" s="104">
        <f>VLOOKUP($A280,[1]municipis!$A$1:$M$312,MATCH(M$1,[1]municipis!$A$1:$M$1,0),FALSE)</f>
        <v>239.1</v>
      </c>
      <c r="N280" s="104">
        <f>VLOOKUP($A280,[1]municipis!$A$1:$N$312,MATCH(N$1,[1]municipis!$A$1:$N$1,0),FALSE)</f>
        <v>301.09999999999985</v>
      </c>
    </row>
    <row r="281" spans="1:14" x14ac:dyDescent="0.2">
      <c r="A281" s="67">
        <v>8282</v>
      </c>
      <c r="B281" s="78" t="s">
        <v>281</v>
      </c>
      <c r="C281" s="79">
        <v>136</v>
      </c>
      <c r="D281" s="78" t="s">
        <v>552</v>
      </c>
      <c r="E281" s="80" t="s">
        <v>218</v>
      </c>
      <c r="F281" s="104">
        <v>243.4</v>
      </c>
      <c r="G281" s="104">
        <v>268.60000000000002</v>
      </c>
      <c r="H281" s="104">
        <v>330</v>
      </c>
      <c r="I281" s="104">
        <v>302.8</v>
      </c>
      <c r="J281" s="104">
        <v>279.10000000000002</v>
      </c>
      <c r="K281" s="104">
        <v>331.6</v>
      </c>
      <c r="L281" s="104">
        <v>269.8</v>
      </c>
      <c r="M281" s="104">
        <f>VLOOKUP($A281,[1]municipis!$A$1:$M$312,MATCH(M$1,[1]municipis!$A$1:$M$1,0),FALSE)</f>
        <v>239.1</v>
      </c>
      <c r="N281" s="104">
        <f>VLOOKUP($A281,[1]municipis!$A$1:$N$312,MATCH(N$1,[1]municipis!$A$1:$N$1,0),FALSE)</f>
        <v>301.09999999999985</v>
      </c>
    </row>
    <row r="282" spans="1:14" x14ac:dyDescent="0.2">
      <c r="A282" s="67">
        <v>8283</v>
      </c>
      <c r="B282" s="78" t="s">
        <v>282</v>
      </c>
      <c r="C282" s="79">
        <v>596</v>
      </c>
      <c r="D282" s="78" t="s">
        <v>553</v>
      </c>
      <c r="E282" s="80" t="s">
        <v>101</v>
      </c>
      <c r="F282" s="104">
        <v>90.5</v>
      </c>
      <c r="G282" s="104">
        <v>92.8</v>
      </c>
      <c r="H282" s="104">
        <v>141.19999999999999</v>
      </c>
      <c r="I282" s="104">
        <v>113.5</v>
      </c>
      <c r="J282" s="104">
        <v>89</v>
      </c>
      <c r="K282" s="104">
        <v>157.80000000000001</v>
      </c>
      <c r="L282" s="104">
        <v>50.5</v>
      </c>
      <c r="M282" s="104">
        <f>VLOOKUP($A282,[1]municipis!$A$1:$M$312,MATCH(M$1,[1]municipis!$A$1:$M$1,0),FALSE)</f>
        <v>36.9</v>
      </c>
      <c r="N282" s="104">
        <f>VLOOKUP($A282,[1]municipis!$A$1:$N$312,MATCH(N$1,[1]municipis!$A$1:$N$1,0),FALSE)</f>
        <v>159.49999999999997</v>
      </c>
    </row>
    <row r="283" spans="1:14" x14ac:dyDescent="0.2">
      <c r="A283" s="67">
        <v>8284</v>
      </c>
      <c r="B283" s="78" t="s">
        <v>283</v>
      </c>
      <c r="C283" s="79">
        <v>34</v>
      </c>
      <c r="D283" s="78" t="s">
        <v>552</v>
      </c>
      <c r="E283" s="80" t="s">
        <v>111</v>
      </c>
      <c r="F283" s="104">
        <v>136.80000000000001</v>
      </c>
      <c r="G283" s="104">
        <v>193.8</v>
      </c>
      <c r="H283" s="104">
        <v>269.2</v>
      </c>
      <c r="I283" s="104">
        <v>224.2</v>
      </c>
      <c r="J283" s="104">
        <v>178</v>
      </c>
      <c r="K283" s="104">
        <v>227</v>
      </c>
      <c r="L283" s="104">
        <v>195.1</v>
      </c>
      <c r="M283" s="104">
        <f>VLOOKUP($A283,[1]municipis!$A$1:$M$312,MATCH(M$1,[1]municipis!$A$1:$M$1,0),FALSE)</f>
        <v>164.4</v>
      </c>
      <c r="N283" s="104">
        <f>VLOOKUP($A283,[1]municipis!$A$1:$N$312,MATCH(N$1,[1]municipis!$A$1:$N$1,0),FALSE)</f>
        <v>250.6999999999999</v>
      </c>
    </row>
    <row r="284" spans="1:14" x14ac:dyDescent="0.2">
      <c r="A284" s="67">
        <v>8285</v>
      </c>
      <c r="B284" s="78" t="s">
        <v>284</v>
      </c>
      <c r="C284" s="79">
        <v>508</v>
      </c>
      <c r="D284" s="78" t="s">
        <v>553</v>
      </c>
      <c r="E284" s="80" t="s">
        <v>151</v>
      </c>
      <c r="F284" s="104">
        <v>64.900000000000006</v>
      </c>
      <c r="G284" s="104">
        <v>58.5</v>
      </c>
      <c r="H284" s="104">
        <v>99.8</v>
      </c>
      <c r="I284" s="104">
        <v>90</v>
      </c>
      <c r="J284" s="104">
        <v>59.1</v>
      </c>
      <c r="K284" s="104">
        <v>159.5</v>
      </c>
      <c r="L284" s="104">
        <v>53</v>
      </c>
      <c r="M284" s="104">
        <f>VLOOKUP($A284,[1]municipis!$A$1:$M$312,MATCH(M$1,[1]municipis!$A$1:$M$1,0),FALSE)</f>
        <v>33.400000000000006</v>
      </c>
      <c r="N284" s="104">
        <f>VLOOKUP($A284,[1]municipis!$A$1:$N$312,MATCH(N$1,[1]municipis!$A$1:$N$1,0),FALSE)</f>
        <v>165.2</v>
      </c>
    </row>
    <row r="285" spans="1:14" x14ac:dyDescent="0.2">
      <c r="A285" s="67">
        <v>8286</v>
      </c>
      <c r="B285" s="78" t="s">
        <v>285</v>
      </c>
      <c r="C285" s="79">
        <v>363</v>
      </c>
      <c r="D285" s="78" t="s">
        <v>555</v>
      </c>
      <c r="E285" s="80" t="s">
        <v>144</v>
      </c>
      <c r="F285" s="104">
        <v>149.69999999999999</v>
      </c>
      <c r="G285" s="104">
        <v>201.6</v>
      </c>
      <c r="H285" s="104">
        <v>212.6</v>
      </c>
      <c r="I285" s="104">
        <v>165.2</v>
      </c>
      <c r="J285" s="104">
        <v>149.1</v>
      </c>
      <c r="K285" s="104">
        <v>217.9</v>
      </c>
      <c r="L285" s="104">
        <v>135.5</v>
      </c>
      <c r="M285" s="104">
        <f>VLOOKUP($A285,[1]municipis!$A$1:$M$312,MATCH(M$1,[1]municipis!$A$1:$M$1,0),FALSE)</f>
        <v>138.10000000000002</v>
      </c>
      <c r="N285" s="104">
        <f>VLOOKUP($A285,[1]municipis!$A$1:$N$312,MATCH(N$1,[1]municipis!$A$1:$N$1,0),FALSE)</f>
        <v>257.39999999999998</v>
      </c>
    </row>
    <row r="286" spans="1:14" x14ac:dyDescent="0.2">
      <c r="A286" s="67">
        <v>8287</v>
      </c>
      <c r="B286" s="78" t="s">
        <v>286</v>
      </c>
      <c r="C286" s="79">
        <v>202</v>
      </c>
      <c r="D286" s="78" t="s">
        <v>557</v>
      </c>
      <c r="E286" s="80" t="s">
        <v>239</v>
      </c>
      <c r="F286" s="104">
        <v>137.5</v>
      </c>
      <c r="G286" s="104">
        <v>179.6</v>
      </c>
      <c r="H286" s="104">
        <v>250.6</v>
      </c>
      <c r="I286" s="104">
        <v>244.1</v>
      </c>
      <c r="J286" s="104">
        <v>213.4</v>
      </c>
      <c r="K286" s="104">
        <v>276.39999999999998</v>
      </c>
      <c r="L286" s="104">
        <v>204.6</v>
      </c>
      <c r="M286" s="104">
        <f>VLOOKUP($A286,[1]municipis!$A$1:$M$312,MATCH(M$1,[1]municipis!$A$1:$M$1,0),FALSE)</f>
        <v>215.20000000000002</v>
      </c>
      <c r="N286" s="104">
        <f>VLOOKUP($A286,[1]municipis!$A$1:$N$312,MATCH(N$1,[1]municipis!$A$1:$N$1,0),FALSE)</f>
        <v>310.10000000000002</v>
      </c>
    </row>
    <row r="287" spans="1:14" x14ac:dyDescent="0.2">
      <c r="A287" s="67">
        <v>8288</v>
      </c>
      <c r="B287" s="78" t="s">
        <v>287</v>
      </c>
      <c r="C287" s="79">
        <v>367</v>
      </c>
      <c r="D287" s="78" t="s">
        <v>557</v>
      </c>
      <c r="E287" s="80" t="s">
        <v>226</v>
      </c>
      <c r="F287" s="104">
        <v>130.30000000000001</v>
      </c>
      <c r="G287" s="104">
        <v>172.7</v>
      </c>
      <c r="H287" s="104">
        <v>242.7</v>
      </c>
      <c r="I287" s="104">
        <v>173.3</v>
      </c>
      <c r="J287" s="104">
        <v>137</v>
      </c>
      <c r="K287" s="104">
        <v>199.9</v>
      </c>
      <c r="L287" s="104">
        <v>144.69999999999999</v>
      </c>
      <c r="M287" s="104">
        <f>VLOOKUP($A287,[1]municipis!$A$1:$M$312,MATCH(M$1,[1]municipis!$A$1:$M$1,0),FALSE)</f>
        <v>134.00000000000003</v>
      </c>
      <c r="N287" s="104">
        <f>VLOOKUP($A287,[1]municipis!$A$1:$N$312,MATCH(N$1,[1]municipis!$A$1:$N$1,0),FALSE)</f>
        <v>216.49999999999994</v>
      </c>
    </row>
    <row r="288" spans="1:14" x14ac:dyDescent="0.2">
      <c r="A288" s="67">
        <v>8289</v>
      </c>
      <c r="B288" s="78" t="s">
        <v>288</v>
      </c>
      <c r="C288" s="79">
        <v>126</v>
      </c>
      <c r="D288" s="78" t="s">
        <v>550</v>
      </c>
      <c r="E288" s="80" t="s">
        <v>294</v>
      </c>
      <c r="F288" s="104">
        <v>205.9</v>
      </c>
      <c r="G288" s="104">
        <v>227.9</v>
      </c>
      <c r="H288" s="104">
        <v>319.10000000000002</v>
      </c>
      <c r="I288" s="104">
        <v>298.39999999999998</v>
      </c>
      <c r="J288" s="104">
        <v>223.7</v>
      </c>
      <c r="K288" s="104">
        <v>355.4</v>
      </c>
      <c r="L288" s="104">
        <v>279.7</v>
      </c>
      <c r="M288" s="104">
        <f>VLOOKUP($A288,[1]municipis!$A$1:$M$312,MATCH(M$1,[1]municipis!$A$1:$M$1,0),FALSE)</f>
        <v>249.39999999999998</v>
      </c>
      <c r="N288" s="104">
        <f>VLOOKUP($A288,[1]municipis!$A$1:$N$312,MATCH(N$1,[1]municipis!$A$1:$N$1,0),FALSE)</f>
        <v>376.20000000000005</v>
      </c>
    </row>
    <row r="289" spans="1:14" x14ac:dyDescent="0.2">
      <c r="A289" s="67">
        <v>8290</v>
      </c>
      <c r="B289" s="78" t="s">
        <v>289</v>
      </c>
      <c r="C289" s="79">
        <v>342</v>
      </c>
      <c r="D289" s="78" t="s">
        <v>561</v>
      </c>
      <c r="E289" s="80" t="s">
        <v>290</v>
      </c>
      <c r="F289" s="104">
        <v>91.7</v>
      </c>
      <c r="G289" s="104">
        <v>156.5</v>
      </c>
      <c r="H289" s="104">
        <v>204.6</v>
      </c>
      <c r="I289" s="104">
        <v>153.19999999999999</v>
      </c>
      <c r="J289" s="104">
        <v>105.6</v>
      </c>
      <c r="K289" s="104">
        <v>184.9</v>
      </c>
      <c r="L289" s="104">
        <v>123</v>
      </c>
      <c r="M289" s="104">
        <f>VLOOKUP($A289,[1]municipis!$A$1:$M$312,MATCH(M$1,[1]municipis!$A$1:$M$1,0),FALSE)</f>
        <v>101.99999999999997</v>
      </c>
      <c r="N289" s="104">
        <f>VLOOKUP($A289,[1]municipis!$A$1:$N$312,MATCH(N$1,[1]municipis!$A$1:$N$1,0),FALSE)</f>
        <v>222.80000000000004</v>
      </c>
    </row>
    <row r="290" spans="1:14" x14ac:dyDescent="0.2">
      <c r="A290" s="67">
        <v>8291</v>
      </c>
      <c r="B290" s="78" t="s">
        <v>290</v>
      </c>
      <c r="C290" s="79">
        <v>382</v>
      </c>
      <c r="D290" s="78" t="s">
        <v>561</v>
      </c>
      <c r="E290" s="80" t="s">
        <v>290</v>
      </c>
      <c r="F290" s="104">
        <v>91.7</v>
      </c>
      <c r="G290" s="104">
        <v>156.5</v>
      </c>
      <c r="H290" s="104">
        <v>204.6</v>
      </c>
      <c r="I290" s="104">
        <v>153.19999999999999</v>
      </c>
      <c r="J290" s="104">
        <v>105.6</v>
      </c>
      <c r="K290" s="104">
        <v>184.9</v>
      </c>
      <c r="L290" s="104">
        <v>123</v>
      </c>
      <c r="M290" s="104">
        <f>VLOOKUP($A290,[1]municipis!$A$1:$M$312,MATCH(M$1,[1]municipis!$A$1:$M$1,0),FALSE)</f>
        <v>101.99999999999997</v>
      </c>
      <c r="N290" s="104">
        <f>VLOOKUP($A290,[1]municipis!$A$1:$N$312,MATCH(N$1,[1]municipis!$A$1:$N$1,0),FALSE)</f>
        <v>222.80000000000004</v>
      </c>
    </row>
    <row r="291" spans="1:14" x14ac:dyDescent="0.2">
      <c r="A291" s="67">
        <v>8292</v>
      </c>
      <c r="B291" s="78" t="s">
        <v>291</v>
      </c>
      <c r="C291" s="79">
        <v>289</v>
      </c>
      <c r="D291" s="78" t="s">
        <v>555</v>
      </c>
      <c r="E291" s="80" t="s">
        <v>144</v>
      </c>
      <c r="F291" s="104">
        <v>149.69999999999999</v>
      </c>
      <c r="G291" s="104">
        <v>201.6</v>
      </c>
      <c r="H291" s="104">
        <v>212.6</v>
      </c>
      <c r="I291" s="104">
        <v>165.2</v>
      </c>
      <c r="J291" s="104">
        <v>149.1</v>
      </c>
      <c r="K291" s="104">
        <v>217.9</v>
      </c>
      <c r="L291" s="104">
        <v>135.5</v>
      </c>
      <c r="M291" s="104">
        <f>VLOOKUP($A291,[1]municipis!$A$1:$M$312,MATCH(M$1,[1]municipis!$A$1:$M$1,0),FALSE)</f>
        <v>138.10000000000002</v>
      </c>
      <c r="N291" s="104">
        <f>VLOOKUP($A291,[1]municipis!$A$1:$N$312,MATCH(N$1,[1]municipis!$A$1:$N$1,0),FALSE)</f>
        <v>257.39999999999998</v>
      </c>
    </row>
    <row r="292" spans="1:14" x14ac:dyDescent="0.2">
      <c r="A292" s="67">
        <v>8293</v>
      </c>
      <c r="B292" s="78" t="s">
        <v>292</v>
      </c>
      <c r="C292" s="79">
        <v>1123</v>
      </c>
      <c r="D292" s="78" t="s">
        <v>556</v>
      </c>
      <c r="E292" s="80" t="s">
        <v>94</v>
      </c>
      <c r="F292" s="104">
        <v>7.6</v>
      </c>
      <c r="G292" s="104">
        <v>5.0999999999999996</v>
      </c>
      <c r="H292" s="104">
        <v>5.9</v>
      </c>
      <c r="I292" s="104">
        <v>1.8</v>
      </c>
      <c r="J292" s="104">
        <v>7</v>
      </c>
      <c r="K292" s="104">
        <v>39.4</v>
      </c>
      <c r="L292" s="104">
        <v>0.79999999999999716</v>
      </c>
      <c r="M292" s="104">
        <f>VLOOKUP($A292,[1]municipis!$A$1:$M$312,MATCH(M$1,[1]municipis!$A$1:$M$1,0),FALSE)</f>
        <v>0.69999999999999929</v>
      </c>
      <c r="N292" s="104">
        <f>VLOOKUP($A292,[1]municipis!$A$1:$N$312,MATCH(N$1,[1]municipis!$A$1:$N$1,0),FALSE)</f>
        <v>78.5</v>
      </c>
    </row>
    <row r="293" spans="1:14" x14ac:dyDescent="0.2">
      <c r="A293" s="67">
        <v>8294</v>
      </c>
      <c r="B293" s="78" t="s">
        <v>293</v>
      </c>
      <c r="C293" s="79">
        <v>222</v>
      </c>
      <c r="D293" s="78" t="s">
        <v>554</v>
      </c>
      <c r="E293" s="80" t="s">
        <v>309</v>
      </c>
      <c r="F293" s="104">
        <v>134.1</v>
      </c>
      <c r="G293" s="104">
        <v>178.5</v>
      </c>
      <c r="H293" s="104">
        <v>226.2</v>
      </c>
      <c r="I293" s="104">
        <v>185.7</v>
      </c>
      <c r="J293" s="104">
        <v>116</v>
      </c>
      <c r="K293" s="104">
        <v>197.7</v>
      </c>
      <c r="L293" s="104">
        <v>133.19999999999999</v>
      </c>
      <c r="M293" s="104">
        <f>VLOOKUP($A293,[1]municipis!$A$1:$M$312,MATCH(M$1,[1]municipis!$A$1:$M$1,0),FALSE)</f>
        <v>96.2</v>
      </c>
      <c r="N293" s="104">
        <f>VLOOKUP($A293,[1]municipis!$A$1:$N$312,MATCH(N$1,[1]municipis!$A$1:$N$1,0),FALSE)</f>
        <v>213.19999999999993</v>
      </c>
    </row>
    <row r="294" spans="1:14" x14ac:dyDescent="0.2">
      <c r="A294" s="67">
        <v>8295</v>
      </c>
      <c r="B294" s="78" t="s">
        <v>294</v>
      </c>
      <c r="C294" s="79">
        <v>177</v>
      </c>
      <c r="D294" s="78" t="s">
        <v>550</v>
      </c>
      <c r="E294" s="80" t="s">
        <v>294</v>
      </c>
      <c r="F294" s="104">
        <v>205.9</v>
      </c>
      <c r="G294" s="104">
        <v>227.9</v>
      </c>
      <c r="H294" s="104">
        <v>319.10000000000002</v>
      </c>
      <c r="I294" s="104">
        <v>298.39999999999998</v>
      </c>
      <c r="J294" s="104">
        <v>223.7</v>
      </c>
      <c r="K294" s="104">
        <v>355.4</v>
      </c>
      <c r="L294" s="104">
        <v>279.7</v>
      </c>
      <c r="M294" s="104">
        <f>VLOOKUP($A294,[1]municipis!$A$1:$M$312,MATCH(M$1,[1]municipis!$A$1:$M$1,0),FALSE)</f>
        <v>249.39999999999998</v>
      </c>
      <c r="N294" s="104">
        <f>VLOOKUP($A294,[1]municipis!$A$1:$N$312,MATCH(N$1,[1]municipis!$A$1:$N$1,0),FALSE)</f>
        <v>376.20000000000005</v>
      </c>
    </row>
    <row r="295" spans="1:14" x14ac:dyDescent="0.2">
      <c r="A295" s="67">
        <v>8296</v>
      </c>
      <c r="B295" s="78" t="s">
        <v>295</v>
      </c>
      <c r="C295" s="79">
        <v>153</v>
      </c>
      <c r="D295" s="78" t="s">
        <v>554</v>
      </c>
      <c r="E295" s="80" t="s">
        <v>309</v>
      </c>
      <c r="F295" s="104">
        <v>134.1</v>
      </c>
      <c r="G295" s="104">
        <v>178.5</v>
      </c>
      <c r="H295" s="104">
        <v>226.2</v>
      </c>
      <c r="I295" s="104">
        <v>185.7</v>
      </c>
      <c r="J295" s="104">
        <v>116</v>
      </c>
      <c r="K295" s="104">
        <v>197.7</v>
      </c>
      <c r="L295" s="104">
        <v>133.19999999999999</v>
      </c>
      <c r="M295" s="104">
        <f>VLOOKUP($A295,[1]municipis!$A$1:$M$312,MATCH(M$1,[1]municipis!$A$1:$M$1,0),FALSE)</f>
        <v>96.2</v>
      </c>
      <c r="N295" s="104">
        <f>VLOOKUP($A295,[1]municipis!$A$1:$N$312,MATCH(N$1,[1]municipis!$A$1:$N$1,0),FALSE)</f>
        <v>213.19999999999993</v>
      </c>
    </row>
    <row r="296" spans="1:14" x14ac:dyDescent="0.2">
      <c r="A296" s="67">
        <v>8297</v>
      </c>
      <c r="B296" s="78" t="s">
        <v>296</v>
      </c>
      <c r="C296" s="79">
        <v>564</v>
      </c>
      <c r="D296" s="78" t="s">
        <v>555</v>
      </c>
      <c r="E296" s="80" t="s">
        <v>144</v>
      </c>
      <c r="F296" s="104">
        <v>149.69999999999999</v>
      </c>
      <c r="G296" s="104">
        <v>201.6</v>
      </c>
      <c r="H296" s="104">
        <v>212.6</v>
      </c>
      <c r="I296" s="104">
        <v>165.2</v>
      </c>
      <c r="J296" s="104">
        <v>149.1</v>
      </c>
      <c r="K296" s="104">
        <v>217.9</v>
      </c>
      <c r="L296" s="104">
        <v>135.5</v>
      </c>
      <c r="M296" s="104">
        <f>VLOOKUP($A296,[1]municipis!$A$1:$M$312,MATCH(M$1,[1]municipis!$A$1:$M$1,0),FALSE)</f>
        <v>138.10000000000002</v>
      </c>
      <c r="N296" s="104">
        <f>VLOOKUP($A296,[1]municipis!$A$1:$N$312,MATCH(N$1,[1]municipis!$A$1:$N$1,0),FALSE)</f>
        <v>257.39999999999998</v>
      </c>
    </row>
    <row r="297" spans="1:14" x14ac:dyDescent="0.2">
      <c r="A297" s="67">
        <v>8298</v>
      </c>
      <c r="B297" s="78" t="s">
        <v>297</v>
      </c>
      <c r="C297" s="79">
        <v>484</v>
      </c>
      <c r="D297" s="78" t="s">
        <v>553</v>
      </c>
      <c r="E297" s="80" t="s">
        <v>101</v>
      </c>
      <c r="F297" s="104">
        <v>90.5</v>
      </c>
      <c r="G297" s="104">
        <v>92.8</v>
      </c>
      <c r="H297" s="104">
        <v>141.19999999999999</v>
      </c>
      <c r="I297" s="104">
        <v>113.5</v>
      </c>
      <c r="J297" s="104">
        <v>89</v>
      </c>
      <c r="K297" s="104">
        <v>157.80000000000001</v>
      </c>
      <c r="L297" s="104">
        <v>50.5</v>
      </c>
      <c r="M297" s="104">
        <f>VLOOKUP($A297,[1]municipis!$A$1:$M$312,MATCH(M$1,[1]municipis!$A$1:$M$1,0),FALSE)</f>
        <v>36.9</v>
      </c>
      <c r="N297" s="104">
        <f>VLOOKUP($A297,[1]municipis!$A$1:$N$312,MATCH(N$1,[1]municipis!$A$1:$N$1,0),FALSE)</f>
        <v>159.49999999999997</v>
      </c>
    </row>
    <row r="298" spans="1:14" x14ac:dyDescent="0.2">
      <c r="A298" s="67">
        <v>8299</v>
      </c>
      <c r="B298" s="78" t="s">
        <v>298</v>
      </c>
      <c r="C298" s="79">
        <v>757</v>
      </c>
      <c r="D298" s="78" t="s">
        <v>556</v>
      </c>
      <c r="E298" s="80" t="s">
        <v>100</v>
      </c>
      <c r="F298" s="104">
        <v>59.7</v>
      </c>
      <c r="G298" s="104">
        <v>60.4</v>
      </c>
      <c r="H298" s="104">
        <v>63.2</v>
      </c>
      <c r="I298" s="104">
        <v>30.2</v>
      </c>
      <c r="J298" s="104">
        <v>18.7</v>
      </c>
      <c r="K298" s="104">
        <v>83</v>
      </c>
      <c r="L298" s="104">
        <v>5.7</v>
      </c>
      <c r="M298" s="104">
        <f>VLOOKUP($A298,[1]municipis!$A$1:$M$312,MATCH(M$1,[1]municipis!$A$1:$M$1,0),FALSE)</f>
        <v>4.8000000000000007</v>
      </c>
      <c r="N298" s="104">
        <f>VLOOKUP($A298,[1]municipis!$A$1:$N$312,MATCH(N$1,[1]municipis!$A$1:$N$1,0),FALSE)</f>
        <v>78.5</v>
      </c>
    </row>
    <row r="299" spans="1:14" x14ac:dyDescent="0.2">
      <c r="A299" s="67">
        <v>8300</v>
      </c>
      <c r="B299" s="78" t="s">
        <v>299</v>
      </c>
      <c r="C299" s="79">
        <v>274</v>
      </c>
      <c r="D299" s="78" t="s">
        <v>561</v>
      </c>
      <c r="E299" s="80" t="s">
        <v>290</v>
      </c>
      <c r="F299" s="104">
        <v>91.7</v>
      </c>
      <c r="G299" s="104">
        <v>156.5</v>
      </c>
      <c r="H299" s="104">
        <v>204.6</v>
      </c>
      <c r="I299" s="104">
        <v>153.19999999999999</v>
      </c>
      <c r="J299" s="104">
        <v>105.6</v>
      </c>
      <c r="K299" s="104">
        <v>184.9</v>
      </c>
      <c r="L299" s="104">
        <v>123</v>
      </c>
      <c r="M299" s="104">
        <f>VLOOKUP($A299,[1]municipis!$A$1:$M$312,MATCH(M$1,[1]municipis!$A$1:$M$1,0),FALSE)</f>
        <v>101.99999999999997</v>
      </c>
      <c r="N299" s="104">
        <f>VLOOKUP($A299,[1]municipis!$A$1:$N$312,MATCH(N$1,[1]municipis!$A$1:$N$1,0),FALSE)</f>
        <v>222.80000000000004</v>
      </c>
    </row>
    <row r="300" spans="1:14" x14ac:dyDescent="0.2">
      <c r="A300" s="67">
        <v>8301</v>
      </c>
      <c r="B300" s="78" t="s">
        <v>300</v>
      </c>
      <c r="C300" s="79">
        <v>18</v>
      </c>
      <c r="D300" s="78" t="s">
        <v>550</v>
      </c>
      <c r="E300" s="80" t="s">
        <v>300</v>
      </c>
      <c r="F300" s="104">
        <v>214</v>
      </c>
      <c r="G300" s="104">
        <v>302.60000000000002</v>
      </c>
      <c r="H300" s="104">
        <v>351.3</v>
      </c>
      <c r="I300" s="104">
        <v>312</v>
      </c>
      <c r="J300" s="104">
        <v>290.5</v>
      </c>
      <c r="K300" s="104">
        <v>350.7</v>
      </c>
      <c r="L300" s="104">
        <v>304.7</v>
      </c>
      <c r="M300" s="104">
        <f>VLOOKUP($A300,[1]municipis!$A$1:$M$312,MATCH(M$1,[1]municipis!$A$1:$M$1,0),FALSE)</f>
        <v>301.69999999999987</v>
      </c>
      <c r="N300" s="104">
        <f>VLOOKUP($A300,[1]municipis!$A$1:$N$312,MATCH(N$1,[1]municipis!$A$1:$N$1,0),FALSE)</f>
        <v>394.30000000000024</v>
      </c>
    </row>
    <row r="301" spans="1:14" x14ac:dyDescent="0.2">
      <c r="A301" s="67">
        <v>8302</v>
      </c>
      <c r="B301" s="78" t="s">
        <v>301</v>
      </c>
      <c r="C301" s="79">
        <v>302</v>
      </c>
      <c r="D301" s="78" t="s">
        <v>555</v>
      </c>
      <c r="E301" s="80" t="s">
        <v>144</v>
      </c>
      <c r="F301" s="104">
        <v>149.69999999999999</v>
      </c>
      <c r="G301" s="104">
        <v>201.6</v>
      </c>
      <c r="H301" s="104">
        <v>212.6</v>
      </c>
      <c r="I301" s="104">
        <v>165.2</v>
      </c>
      <c r="J301" s="104">
        <v>149.1</v>
      </c>
      <c r="K301" s="104">
        <v>217.9</v>
      </c>
      <c r="L301" s="104">
        <v>135.5</v>
      </c>
      <c r="M301" s="104">
        <f>VLOOKUP($A301,[1]municipis!$A$1:$M$312,MATCH(M$1,[1]municipis!$A$1:$M$1,0),FALSE)</f>
        <v>138.10000000000002</v>
      </c>
      <c r="N301" s="104">
        <f>VLOOKUP($A301,[1]municipis!$A$1:$N$312,MATCH(N$1,[1]municipis!$A$1:$N$1,0),FALSE)</f>
        <v>257.39999999999998</v>
      </c>
    </row>
    <row r="302" spans="1:14" x14ac:dyDescent="0.2">
      <c r="A302" s="67">
        <v>8303</v>
      </c>
      <c r="B302" s="78" t="s">
        <v>302</v>
      </c>
      <c r="C302" s="79">
        <v>558</v>
      </c>
      <c r="D302" s="78" t="s">
        <v>553</v>
      </c>
      <c r="E302" s="80" t="s">
        <v>101</v>
      </c>
      <c r="F302" s="104">
        <v>90.5</v>
      </c>
      <c r="G302" s="104">
        <v>92.8</v>
      </c>
      <c r="H302" s="104">
        <v>141.19999999999999</v>
      </c>
      <c r="I302" s="104">
        <v>113.5</v>
      </c>
      <c r="J302" s="104">
        <v>89</v>
      </c>
      <c r="K302" s="104">
        <v>157.80000000000001</v>
      </c>
      <c r="L302" s="104">
        <v>50.5</v>
      </c>
      <c r="M302" s="104">
        <f>VLOOKUP($A302,[1]municipis!$A$1:$M$312,MATCH(M$1,[1]municipis!$A$1:$M$1,0),FALSE)</f>
        <v>36.9</v>
      </c>
      <c r="N302" s="104">
        <f>VLOOKUP($A302,[1]municipis!$A$1:$N$312,MATCH(N$1,[1]municipis!$A$1:$N$1,0),FALSE)</f>
        <v>159.49999999999997</v>
      </c>
    </row>
    <row r="303" spans="1:14" x14ac:dyDescent="0.2">
      <c r="A303" s="67">
        <v>8304</v>
      </c>
      <c r="B303" s="78" t="s">
        <v>303</v>
      </c>
      <c r="C303" s="79">
        <v>286</v>
      </c>
      <c r="D303" s="78" t="s">
        <v>557</v>
      </c>
      <c r="E303" s="80" t="s">
        <v>226</v>
      </c>
      <c r="F303" s="104">
        <v>130.30000000000001</v>
      </c>
      <c r="G303" s="104">
        <v>172.7</v>
      </c>
      <c r="H303" s="104">
        <v>242.7</v>
      </c>
      <c r="I303" s="104">
        <v>173.3</v>
      </c>
      <c r="J303" s="104">
        <v>137</v>
      </c>
      <c r="K303" s="104">
        <v>199.9</v>
      </c>
      <c r="L303" s="104">
        <v>144.69999999999999</v>
      </c>
      <c r="M303" s="104">
        <f>VLOOKUP($A303,[1]municipis!$A$1:$M$312,MATCH(M$1,[1]municipis!$A$1:$M$1,0),FALSE)</f>
        <v>134.00000000000003</v>
      </c>
      <c r="N303" s="104">
        <f>VLOOKUP($A303,[1]municipis!$A$1:$N$312,MATCH(N$1,[1]municipis!$A$1:$N$1,0),FALSE)</f>
        <v>216.49999999999994</v>
      </c>
    </row>
    <row r="304" spans="1:14" x14ac:dyDescent="0.2">
      <c r="A304" s="67">
        <v>8305</v>
      </c>
      <c r="B304" s="78" t="s">
        <v>304</v>
      </c>
      <c r="C304" s="79">
        <v>223</v>
      </c>
      <c r="D304" s="78" t="s">
        <v>557</v>
      </c>
      <c r="E304" s="80" t="s">
        <v>544</v>
      </c>
      <c r="F304" s="104">
        <v>137.69999999999999</v>
      </c>
      <c r="G304" s="104">
        <v>190.3</v>
      </c>
      <c r="H304" s="104">
        <v>260.60000000000002</v>
      </c>
      <c r="I304" s="104">
        <v>205.7</v>
      </c>
      <c r="J304" s="104">
        <v>137.30000000000001</v>
      </c>
      <c r="K304" s="104">
        <v>206.6</v>
      </c>
      <c r="L304" s="104">
        <v>156.80000000000001</v>
      </c>
      <c r="M304" s="104">
        <f>VLOOKUP($A304,[1]municipis!$A$1:$M$312,MATCH(M$1,[1]municipis!$A$1:$M$1,0),FALSE)</f>
        <v>157.30000000000004</v>
      </c>
      <c r="N304" s="104">
        <f>VLOOKUP($A304,[1]municipis!$A$1:$N$312,MATCH(N$1,[1]municipis!$A$1:$N$1,0),FALSE)</f>
        <v>246.89999999999998</v>
      </c>
    </row>
    <row r="305" spans="1:14" x14ac:dyDescent="0.2">
      <c r="A305" s="67">
        <v>8306</v>
      </c>
      <c r="B305" s="78" t="s">
        <v>305</v>
      </c>
      <c r="C305" s="79">
        <v>200</v>
      </c>
      <c r="D305" s="78" t="s">
        <v>554</v>
      </c>
      <c r="E305" s="80" t="s">
        <v>309</v>
      </c>
      <c r="F305" s="104">
        <v>134.1</v>
      </c>
      <c r="G305" s="104">
        <v>178.5</v>
      </c>
      <c r="H305" s="104">
        <v>226.2</v>
      </c>
      <c r="I305" s="104">
        <v>185.7</v>
      </c>
      <c r="J305" s="104">
        <v>116</v>
      </c>
      <c r="K305" s="104">
        <v>197.7</v>
      </c>
      <c r="L305" s="104">
        <v>133.19999999999999</v>
      </c>
      <c r="M305" s="104">
        <f>VLOOKUP($A305,[1]municipis!$A$1:$M$312,MATCH(M$1,[1]municipis!$A$1:$M$1,0),FALSE)</f>
        <v>96.2</v>
      </c>
      <c r="N305" s="104">
        <f>VLOOKUP($A305,[1]municipis!$A$1:$N$312,MATCH(N$1,[1]municipis!$A$1:$N$1,0),FALSE)</f>
        <v>213.19999999999993</v>
      </c>
    </row>
    <row r="306" spans="1:14" x14ac:dyDescent="0.2">
      <c r="A306" s="67">
        <v>8307</v>
      </c>
      <c r="B306" s="78" t="s">
        <v>306</v>
      </c>
      <c r="C306" s="79">
        <v>22</v>
      </c>
      <c r="D306" s="78" t="s">
        <v>560</v>
      </c>
      <c r="E306" s="80" t="s">
        <v>546</v>
      </c>
      <c r="F306" s="104">
        <v>191.1</v>
      </c>
      <c r="G306" s="104">
        <v>239.1</v>
      </c>
      <c r="H306" s="104">
        <v>334.1</v>
      </c>
      <c r="I306" s="104">
        <v>257.10000000000002</v>
      </c>
      <c r="J306" s="104">
        <v>254.3</v>
      </c>
      <c r="K306" s="104">
        <v>309.5</v>
      </c>
      <c r="L306" s="104">
        <v>251.5</v>
      </c>
      <c r="M306" s="104">
        <f>VLOOKUP($A306,[1]municipis!$A$1:$M$312,MATCH(M$1,[1]municipis!$A$1:$M$1,0),FALSE)</f>
        <v>212.59999999999991</v>
      </c>
      <c r="N306" s="104">
        <f>VLOOKUP($A306,[1]municipis!$A$1:$N$312,MATCH(N$1,[1]municipis!$A$1:$N$1,0),FALSE)</f>
        <v>296.3</v>
      </c>
    </row>
    <row r="307" spans="1:14" x14ac:dyDescent="0.2">
      <c r="A307" s="67">
        <v>8308</v>
      </c>
      <c r="B307" s="78" t="s">
        <v>307</v>
      </c>
      <c r="C307" s="79">
        <v>729</v>
      </c>
      <c r="D307" s="78" t="s">
        <v>556</v>
      </c>
      <c r="E307" s="80" t="s">
        <v>100</v>
      </c>
      <c r="F307" s="104">
        <v>59.7</v>
      </c>
      <c r="G307" s="104">
        <v>60.4</v>
      </c>
      <c r="H307" s="104">
        <v>63.2</v>
      </c>
      <c r="I307" s="104">
        <v>30.2</v>
      </c>
      <c r="J307" s="104">
        <v>18.7</v>
      </c>
      <c r="K307" s="104">
        <v>83</v>
      </c>
      <c r="L307" s="104">
        <v>5.7</v>
      </c>
      <c r="M307" s="104">
        <f>VLOOKUP($A307,[1]municipis!$A$1:$M$312,MATCH(M$1,[1]municipis!$A$1:$M$1,0),FALSE)</f>
        <v>4.8000000000000007</v>
      </c>
      <c r="N307" s="104">
        <f>VLOOKUP($A307,[1]municipis!$A$1:$N$312,MATCH(N$1,[1]municipis!$A$1:$N$1,0),FALSE)</f>
        <v>78.5</v>
      </c>
    </row>
    <row r="308" spans="1:14" x14ac:dyDescent="0.2">
      <c r="A308" s="67">
        <v>8901</v>
      </c>
      <c r="B308" s="78" t="s">
        <v>308</v>
      </c>
      <c r="C308" s="79">
        <v>822</v>
      </c>
      <c r="D308" s="78" t="s">
        <v>553</v>
      </c>
      <c r="E308" s="80" t="s">
        <v>151</v>
      </c>
      <c r="F308" s="104">
        <v>64.900000000000006</v>
      </c>
      <c r="G308" s="104">
        <v>58.5</v>
      </c>
      <c r="H308" s="104">
        <v>99.8</v>
      </c>
      <c r="I308" s="104">
        <v>90</v>
      </c>
      <c r="J308" s="104">
        <v>59.1</v>
      </c>
      <c r="K308" s="104">
        <v>159.5</v>
      </c>
      <c r="L308" s="104">
        <v>53</v>
      </c>
      <c r="M308" s="104">
        <f>VLOOKUP($A308,[1]municipis!$A$1:$M$312,MATCH(M$1,[1]municipis!$A$1:$M$1,0),FALSE)</f>
        <v>33.400000000000006</v>
      </c>
      <c r="N308" s="104">
        <f>VLOOKUP($A308,[1]municipis!$A$1:$N$312,MATCH(N$1,[1]municipis!$A$1:$N$1,0),FALSE)</f>
        <v>165.2</v>
      </c>
    </row>
    <row r="309" spans="1:14" x14ac:dyDescent="0.2">
      <c r="A309" s="67">
        <v>8902</v>
      </c>
      <c r="B309" s="78" t="s">
        <v>309</v>
      </c>
      <c r="C309" s="79">
        <v>91</v>
      </c>
      <c r="D309" s="78" t="s">
        <v>554</v>
      </c>
      <c r="E309" s="80" t="s">
        <v>309</v>
      </c>
      <c r="F309" s="104">
        <v>134.1</v>
      </c>
      <c r="G309" s="104">
        <v>178.5</v>
      </c>
      <c r="H309" s="104">
        <v>226.2</v>
      </c>
      <c r="I309" s="104">
        <v>185.7</v>
      </c>
      <c r="J309" s="104">
        <v>116</v>
      </c>
      <c r="K309" s="104">
        <v>197.7</v>
      </c>
      <c r="L309" s="104">
        <v>133.19999999999999</v>
      </c>
      <c r="M309" s="104">
        <f>VLOOKUP($A309,[1]municipis!$A$1:$M$312,MATCH(M$1,[1]municipis!$A$1:$M$1,0),FALSE)</f>
        <v>96.2</v>
      </c>
      <c r="N309" s="104">
        <f>VLOOKUP($A309,[1]municipis!$A$1:$N$312,MATCH(N$1,[1]municipis!$A$1:$N$1,0),FALSE)</f>
        <v>213.19999999999993</v>
      </c>
    </row>
    <row r="310" spans="1:14" x14ac:dyDescent="0.2">
      <c r="A310" s="67">
        <v>8903</v>
      </c>
      <c r="B310" s="78" t="s">
        <v>310</v>
      </c>
      <c r="C310" s="79">
        <v>954</v>
      </c>
      <c r="D310" s="78" t="s">
        <v>556</v>
      </c>
      <c r="E310" s="80" t="s">
        <v>541</v>
      </c>
      <c r="F310" s="104">
        <v>55.7</v>
      </c>
      <c r="G310" s="104">
        <v>39</v>
      </c>
      <c r="H310" s="104">
        <v>101.1</v>
      </c>
      <c r="I310" s="104">
        <v>48.2</v>
      </c>
      <c r="J310" s="104">
        <v>42</v>
      </c>
      <c r="K310" s="104">
        <v>134.30000000000001</v>
      </c>
      <c r="L310" s="104">
        <v>47.6</v>
      </c>
      <c r="M310" s="104">
        <f>VLOOKUP($A310,[1]municipis!$A$1:$M$312,MATCH(M$1,[1]municipis!$A$1:$M$1,0),FALSE)</f>
        <v>24.400000000000002</v>
      </c>
      <c r="N310" s="104">
        <f>VLOOKUP($A310,[1]municipis!$A$1:$N$312,MATCH(N$1,[1]municipis!$A$1:$N$1,0),FALSE)</f>
        <v>149.69999999999996</v>
      </c>
    </row>
    <row r="311" spans="1:14" x14ac:dyDescent="0.2">
      <c r="A311" s="67">
        <v>8904</v>
      </c>
      <c r="B311" s="78" t="s">
        <v>311</v>
      </c>
      <c r="C311" s="79">
        <v>120</v>
      </c>
      <c r="D311" s="78" t="s">
        <v>561</v>
      </c>
      <c r="E311" s="80" t="s">
        <v>265</v>
      </c>
      <c r="F311" s="104">
        <v>189.9</v>
      </c>
      <c r="G311" s="104">
        <v>249.9</v>
      </c>
      <c r="H311" s="104">
        <v>309</v>
      </c>
      <c r="I311" s="104">
        <v>263</v>
      </c>
      <c r="J311" s="104">
        <v>198.2</v>
      </c>
      <c r="K311" s="104">
        <v>285.3</v>
      </c>
      <c r="L311" s="104">
        <v>216.4</v>
      </c>
      <c r="M311" s="104">
        <f>VLOOKUP($A311,[1]municipis!$A$1:$M$312,MATCH(M$1,[1]municipis!$A$1:$M$1,0),FALSE)</f>
        <v>150.6</v>
      </c>
      <c r="N311" s="104">
        <f>VLOOKUP($A311,[1]municipis!$A$1:$N$312,MATCH(N$1,[1]municipis!$A$1:$N$1,0),FALSE)</f>
        <v>296.59999999999991</v>
      </c>
    </row>
    <row r="312" spans="1:14" x14ac:dyDescent="0.2">
      <c r="A312" s="67">
        <v>8905</v>
      </c>
      <c r="B312" s="78" t="s">
        <v>312</v>
      </c>
      <c r="C312" s="79">
        <v>100</v>
      </c>
      <c r="D312" s="78" t="s">
        <v>550</v>
      </c>
      <c r="E312" s="80" t="s">
        <v>294</v>
      </c>
      <c r="F312" s="104">
        <v>205.9</v>
      </c>
      <c r="G312" s="104">
        <v>227.9</v>
      </c>
      <c r="H312" s="104">
        <v>319.10000000000002</v>
      </c>
      <c r="I312" s="104">
        <v>298.39999999999998</v>
      </c>
      <c r="J312" s="104">
        <v>223.7</v>
      </c>
      <c r="K312" s="104">
        <v>355.4</v>
      </c>
      <c r="L312" s="104">
        <v>279.7</v>
      </c>
      <c r="M312" s="104">
        <f>VLOOKUP($A312,[1]municipis!$A$1:$M$312,MATCH(M$1,[1]municipis!$A$1:$M$1,0),FALSE)</f>
        <v>249.39999999999998</v>
      </c>
      <c r="N312" s="104">
        <f>VLOOKUP($A312,[1]municipis!$A$1:$N$312,MATCH(N$1,[1]municipis!$A$1:$N$1,0),FALSE)</f>
        <v>376.20000000000005</v>
      </c>
    </row>
    <row r="313" spans="1:14" x14ac:dyDescent="0.2">
      <c r="A313" s="68"/>
      <c r="B313" s="73"/>
      <c r="C313" s="74"/>
      <c r="D313" s="73"/>
      <c r="E313" s="75"/>
      <c r="F313" s="76"/>
      <c r="G313" s="76"/>
      <c r="H313" s="76"/>
      <c r="I313" s="76"/>
      <c r="J313" s="76"/>
      <c r="K313" s="76"/>
      <c r="L313" s="76"/>
      <c r="M313" s="76"/>
    </row>
    <row r="314" spans="1:14" x14ac:dyDescent="0.2">
      <c r="B314" s="73"/>
      <c r="C314" s="74"/>
      <c r="D314" s="73"/>
      <c r="E314" s="75"/>
      <c r="F314" s="76"/>
      <c r="G314" s="76"/>
      <c r="H314" s="76"/>
      <c r="I314" s="76"/>
      <c r="J314" s="76"/>
      <c r="K314" s="76"/>
      <c r="L314" s="76"/>
      <c r="M314" s="76"/>
    </row>
    <row r="315" spans="1:14" x14ac:dyDescent="0.2">
      <c r="B315" s="73"/>
      <c r="C315" s="74"/>
      <c r="D315" s="73"/>
      <c r="E315" s="75"/>
      <c r="F315" s="76"/>
      <c r="G315" s="76"/>
      <c r="H315" s="76"/>
      <c r="I315" s="76"/>
      <c r="J315" s="76"/>
      <c r="K315" s="76"/>
      <c r="L315" s="76"/>
      <c r="M315" s="76"/>
    </row>
    <row r="316" spans="1:14" x14ac:dyDescent="0.2">
      <c r="B316" s="73"/>
      <c r="C316" s="74"/>
      <c r="D316" s="73"/>
      <c r="E316" s="75"/>
      <c r="F316" s="76"/>
      <c r="G316" s="76"/>
      <c r="H316" s="76"/>
      <c r="I316" s="76"/>
      <c r="J316" s="76"/>
      <c r="K316" s="76"/>
      <c r="L316" s="76"/>
      <c r="M316" s="76"/>
    </row>
    <row r="317" spans="1:14" x14ac:dyDescent="0.2">
      <c r="B317" s="73"/>
      <c r="C317" s="74"/>
      <c r="D317" s="73"/>
      <c r="E317" s="75"/>
      <c r="F317" s="76"/>
      <c r="G317" s="76"/>
      <c r="H317" s="76"/>
      <c r="I317" s="76"/>
      <c r="J317" s="76"/>
      <c r="K317" s="76"/>
      <c r="L317" s="76"/>
      <c r="M317" s="76"/>
    </row>
    <row r="318" spans="1:14" x14ac:dyDescent="0.2">
      <c r="B318" s="73"/>
      <c r="C318" s="74"/>
      <c r="D318" s="73"/>
      <c r="E318" s="75"/>
      <c r="F318" s="76"/>
      <c r="G318" s="76"/>
      <c r="H318" s="76"/>
      <c r="I318" s="76"/>
      <c r="J318" s="76"/>
      <c r="K318" s="76"/>
      <c r="L318" s="76"/>
      <c r="M318" s="76"/>
    </row>
    <row r="319" spans="1:14" x14ac:dyDescent="0.2">
      <c r="B319" s="73"/>
      <c r="C319" s="74"/>
      <c r="D319" s="73"/>
      <c r="E319" s="75"/>
      <c r="F319" s="76"/>
      <c r="G319" s="76"/>
      <c r="H319" s="76"/>
      <c r="I319" s="76"/>
      <c r="J319" s="76"/>
      <c r="K319" s="76"/>
      <c r="L319" s="76"/>
      <c r="M319" s="76"/>
    </row>
    <row r="320" spans="1:14" x14ac:dyDescent="0.2">
      <c r="B320" s="73"/>
      <c r="C320" s="74"/>
      <c r="D320" s="73"/>
      <c r="E320" s="75"/>
      <c r="F320" s="76"/>
      <c r="G320" s="76"/>
      <c r="H320" s="76"/>
      <c r="I320" s="76"/>
      <c r="J320" s="76"/>
      <c r="K320" s="76"/>
      <c r="L320" s="76"/>
      <c r="M320" s="76"/>
    </row>
    <row r="321" spans="2:13" x14ac:dyDescent="0.2">
      <c r="B321" s="73"/>
      <c r="C321" s="74"/>
      <c r="D321" s="73"/>
      <c r="E321" s="75"/>
      <c r="F321" s="76"/>
      <c r="G321" s="76"/>
      <c r="H321" s="76"/>
      <c r="I321" s="76"/>
      <c r="J321" s="76"/>
      <c r="K321" s="76"/>
      <c r="L321" s="76"/>
      <c r="M321" s="76"/>
    </row>
    <row r="322" spans="2:13" x14ac:dyDescent="0.2">
      <c r="B322" s="73"/>
      <c r="C322" s="74"/>
      <c r="D322" s="73"/>
      <c r="E322" s="75"/>
      <c r="F322" s="76"/>
      <c r="G322" s="76"/>
      <c r="H322" s="76"/>
      <c r="I322" s="76"/>
      <c r="J322" s="76"/>
      <c r="K322" s="76"/>
      <c r="L322" s="76"/>
      <c r="M322" s="76"/>
    </row>
    <row r="323" spans="2:13" x14ac:dyDescent="0.2">
      <c r="B323" s="73"/>
      <c r="C323" s="74"/>
      <c r="D323" s="73"/>
      <c r="E323" s="75"/>
      <c r="F323" s="76"/>
      <c r="G323" s="76"/>
      <c r="H323" s="76"/>
      <c r="I323" s="76"/>
      <c r="J323" s="76"/>
      <c r="K323" s="76"/>
      <c r="L323" s="76"/>
      <c r="M323" s="76"/>
    </row>
    <row r="324" spans="2:13" x14ac:dyDescent="0.2">
      <c r="B324" s="73"/>
      <c r="C324" s="74"/>
      <c r="D324" s="73"/>
      <c r="E324" s="75"/>
      <c r="F324" s="76"/>
      <c r="G324" s="76"/>
      <c r="H324" s="76"/>
      <c r="I324" s="76"/>
      <c r="J324" s="76"/>
      <c r="K324" s="76"/>
      <c r="L324" s="76"/>
      <c r="M324" s="76"/>
    </row>
    <row r="325" spans="2:13" x14ac:dyDescent="0.2">
      <c r="B325" s="73"/>
      <c r="C325" s="74"/>
      <c r="D325" s="73"/>
      <c r="E325" s="75"/>
      <c r="F325" s="76"/>
      <c r="G325" s="76"/>
      <c r="H325" s="76"/>
      <c r="I325" s="76"/>
      <c r="J325" s="76"/>
      <c r="K325" s="76"/>
      <c r="L325" s="76"/>
      <c r="M325" s="76"/>
    </row>
    <row r="326" spans="2:13" x14ac:dyDescent="0.2">
      <c r="B326" s="73"/>
      <c r="C326" s="74"/>
      <c r="D326" s="73"/>
      <c r="E326" s="75"/>
      <c r="F326" s="76"/>
      <c r="G326" s="76"/>
      <c r="H326" s="76"/>
      <c r="I326" s="76"/>
      <c r="J326" s="76"/>
      <c r="K326" s="76"/>
      <c r="L326" s="76"/>
      <c r="M326" s="76"/>
    </row>
    <row r="327" spans="2:13" x14ac:dyDescent="0.2">
      <c r="B327" s="73"/>
      <c r="C327" s="74"/>
      <c r="D327" s="73"/>
      <c r="E327" s="75"/>
      <c r="F327" s="76"/>
      <c r="G327" s="76"/>
      <c r="H327" s="76"/>
      <c r="I327" s="76"/>
      <c r="J327" s="76"/>
      <c r="K327" s="76"/>
      <c r="L327" s="76"/>
      <c r="M327" s="76"/>
    </row>
    <row r="328" spans="2:13" x14ac:dyDescent="0.2">
      <c r="B328" s="73"/>
      <c r="C328" s="74"/>
      <c r="D328" s="73"/>
      <c r="E328" s="75"/>
      <c r="F328" s="76"/>
      <c r="G328" s="76"/>
      <c r="H328" s="76"/>
      <c r="I328" s="76"/>
      <c r="J328" s="76"/>
      <c r="K328" s="76"/>
      <c r="L328" s="76"/>
      <c r="M328" s="76"/>
    </row>
    <row r="329" spans="2:13" x14ac:dyDescent="0.2">
      <c r="B329" s="73"/>
      <c r="C329" s="74"/>
      <c r="D329" s="73"/>
      <c r="E329" s="75"/>
      <c r="F329" s="76"/>
      <c r="G329" s="76"/>
      <c r="H329" s="76"/>
      <c r="I329" s="76"/>
      <c r="J329" s="76"/>
      <c r="K329" s="76"/>
      <c r="L329" s="76"/>
      <c r="M329" s="76"/>
    </row>
    <row r="330" spans="2:13" x14ac:dyDescent="0.2">
      <c r="B330" s="73"/>
      <c r="C330" s="74"/>
      <c r="D330" s="73"/>
      <c r="E330" s="75"/>
      <c r="F330" s="76"/>
      <c r="G330" s="76"/>
      <c r="H330" s="76"/>
      <c r="I330" s="76"/>
      <c r="J330" s="76"/>
      <c r="K330" s="76"/>
      <c r="L330" s="76"/>
      <c r="M330" s="76"/>
    </row>
    <row r="331" spans="2:13" x14ac:dyDescent="0.2">
      <c r="B331" s="73"/>
      <c r="C331" s="74"/>
      <c r="D331" s="73"/>
      <c r="E331" s="75"/>
      <c r="F331" s="76"/>
      <c r="G331" s="76"/>
      <c r="H331" s="76"/>
      <c r="I331" s="76"/>
      <c r="J331" s="76"/>
      <c r="K331" s="76"/>
      <c r="L331" s="76"/>
      <c r="M331" s="76"/>
    </row>
    <row r="332" spans="2:13" x14ac:dyDescent="0.2">
      <c r="B332" s="73"/>
      <c r="C332" s="74"/>
      <c r="D332" s="73"/>
      <c r="E332" s="75"/>
      <c r="F332" s="76"/>
      <c r="G332" s="76"/>
      <c r="H332" s="76"/>
      <c r="I332" s="76"/>
      <c r="J332" s="76"/>
      <c r="K332" s="76"/>
      <c r="L332" s="76"/>
      <c r="M332" s="76"/>
    </row>
    <row r="333" spans="2:13" x14ac:dyDescent="0.2">
      <c r="B333" s="73"/>
      <c r="C333" s="74"/>
      <c r="D333" s="73"/>
      <c r="E333" s="75"/>
      <c r="F333" s="76"/>
      <c r="G333" s="76"/>
      <c r="H333" s="76"/>
      <c r="I333" s="76"/>
      <c r="J333" s="76"/>
      <c r="K333" s="76"/>
      <c r="L333" s="76"/>
      <c r="M333" s="76"/>
    </row>
    <row r="334" spans="2:13" x14ac:dyDescent="0.2">
      <c r="B334" s="73"/>
      <c r="C334" s="74"/>
      <c r="D334" s="73"/>
      <c r="E334" s="75"/>
      <c r="F334" s="76"/>
      <c r="G334" s="76"/>
      <c r="H334" s="76"/>
      <c r="I334" s="76"/>
      <c r="J334" s="76"/>
      <c r="K334" s="76"/>
      <c r="L334" s="76"/>
      <c r="M334" s="76"/>
    </row>
    <row r="335" spans="2:13" x14ac:dyDescent="0.2">
      <c r="B335" s="73"/>
      <c r="C335" s="74"/>
      <c r="D335" s="73"/>
      <c r="E335" s="75"/>
      <c r="F335" s="76"/>
      <c r="G335" s="76"/>
      <c r="H335" s="76"/>
      <c r="I335" s="76"/>
      <c r="J335" s="76"/>
      <c r="K335" s="76"/>
      <c r="L335" s="76"/>
      <c r="M335" s="76"/>
    </row>
    <row r="336" spans="2:13" x14ac:dyDescent="0.2">
      <c r="B336" s="73"/>
      <c r="C336" s="74"/>
      <c r="D336" s="73"/>
      <c r="E336" s="75"/>
      <c r="F336" s="76"/>
      <c r="G336" s="76"/>
      <c r="H336" s="76"/>
      <c r="I336" s="76"/>
      <c r="J336" s="76"/>
      <c r="K336" s="76"/>
      <c r="L336" s="76"/>
      <c r="M336" s="76"/>
    </row>
    <row r="337" spans="2:13" x14ac:dyDescent="0.2">
      <c r="B337" s="73"/>
      <c r="C337" s="74"/>
      <c r="D337" s="73"/>
      <c r="E337" s="75"/>
      <c r="F337" s="76"/>
      <c r="G337" s="76"/>
      <c r="H337" s="76"/>
      <c r="I337" s="76"/>
      <c r="J337" s="76"/>
      <c r="K337" s="76"/>
      <c r="L337" s="76"/>
      <c r="M337" s="76"/>
    </row>
    <row r="338" spans="2:13" x14ac:dyDescent="0.2">
      <c r="B338" s="73"/>
      <c r="C338" s="74"/>
      <c r="D338" s="73"/>
      <c r="E338" s="75"/>
      <c r="F338" s="76"/>
      <c r="G338" s="76"/>
      <c r="H338" s="76"/>
      <c r="I338" s="76"/>
      <c r="J338" s="76"/>
      <c r="K338" s="76"/>
      <c r="L338" s="76"/>
      <c r="M338" s="76"/>
    </row>
    <row r="339" spans="2:13" x14ac:dyDescent="0.2">
      <c r="B339" s="73"/>
      <c r="C339" s="74"/>
      <c r="D339" s="73"/>
      <c r="E339" s="75"/>
      <c r="F339" s="76"/>
      <c r="G339" s="76"/>
      <c r="H339" s="76"/>
      <c r="I339" s="76"/>
      <c r="J339" s="76"/>
      <c r="K339" s="76"/>
      <c r="L339" s="76"/>
      <c r="M339" s="76"/>
    </row>
    <row r="340" spans="2:13" x14ac:dyDescent="0.2">
      <c r="B340" s="73"/>
      <c r="C340" s="74"/>
      <c r="D340" s="73"/>
      <c r="E340" s="75"/>
      <c r="F340" s="76"/>
      <c r="G340" s="76"/>
      <c r="H340" s="76"/>
      <c r="I340" s="76"/>
      <c r="J340" s="76"/>
      <c r="K340" s="76"/>
      <c r="L340" s="76"/>
      <c r="M340" s="76"/>
    </row>
    <row r="341" spans="2:13" x14ac:dyDescent="0.2">
      <c r="B341" s="73"/>
      <c r="C341" s="74"/>
      <c r="D341" s="73"/>
      <c r="E341" s="75"/>
      <c r="F341" s="76"/>
      <c r="G341" s="76"/>
      <c r="H341" s="76"/>
      <c r="I341" s="76"/>
      <c r="J341" s="76"/>
      <c r="K341" s="76"/>
      <c r="L341" s="76"/>
      <c r="M341" s="76"/>
    </row>
    <row r="342" spans="2:13" x14ac:dyDescent="0.2">
      <c r="B342" s="73"/>
      <c r="C342" s="74"/>
      <c r="D342" s="73"/>
      <c r="E342" s="75"/>
      <c r="F342" s="76"/>
      <c r="G342" s="76"/>
      <c r="H342" s="76"/>
      <c r="I342" s="76"/>
      <c r="J342" s="76"/>
      <c r="K342" s="76"/>
      <c r="L342" s="76"/>
      <c r="M342" s="76"/>
    </row>
    <row r="343" spans="2:13" x14ac:dyDescent="0.2">
      <c r="B343" s="73"/>
      <c r="C343" s="74"/>
      <c r="D343" s="73"/>
      <c r="E343" s="75"/>
      <c r="F343" s="76"/>
      <c r="G343" s="76"/>
      <c r="H343" s="76"/>
      <c r="I343" s="76"/>
      <c r="J343" s="76"/>
      <c r="K343" s="76"/>
      <c r="L343" s="76"/>
      <c r="M343" s="76"/>
    </row>
    <row r="344" spans="2:13" x14ac:dyDescent="0.2">
      <c r="B344" s="73"/>
      <c r="C344" s="74"/>
      <c r="D344" s="73"/>
      <c r="E344" s="75"/>
      <c r="F344" s="76"/>
      <c r="G344" s="76"/>
      <c r="H344" s="76"/>
      <c r="I344" s="76"/>
      <c r="J344" s="76"/>
      <c r="K344" s="76"/>
      <c r="L344" s="76"/>
      <c r="M344" s="76"/>
    </row>
    <row r="345" spans="2:13" x14ac:dyDescent="0.2">
      <c r="B345" s="73"/>
      <c r="C345" s="74"/>
      <c r="D345" s="73"/>
      <c r="E345" s="75"/>
      <c r="F345" s="76"/>
      <c r="G345" s="76"/>
      <c r="H345" s="76"/>
      <c r="I345" s="76"/>
      <c r="J345" s="76"/>
      <c r="K345" s="76"/>
      <c r="L345" s="76"/>
      <c r="M345" s="76"/>
    </row>
    <row r="346" spans="2:13" x14ac:dyDescent="0.2">
      <c r="B346" s="73"/>
      <c r="C346" s="74"/>
      <c r="D346" s="73"/>
      <c r="E346" s="75"/>
      <c r="F346" s="76"/>
      <c r="G346" s="76"/>
      <c r="H346" s="76"/>
      <c r="I346" s="76"/>
      <c r="J346" s="76"/>
      <c r="K346" s="76"/>
      <c r="L346" s="76"/>
      <c r="M346" s="76"/>
    </row>
    <row r="347" spans="2:13" x14ac:dyDescent="0.2">
      <c r="B347" s="73"/>
      <c r="C347" s="74"/>
      <c r="D347" s="73"/>
      <c r="E347" s="75"/>
      <c r="F347" s="76"/>
      <c r="G347" s="76"/>
      <c r="H347" s="76"/>
      <c r="I347" s="76"/>
      <c r="J347" s="76"/>
      <c r="K347" s="76"/>
      <c r="L347" s="76"/>
      <c r="M347" s="76"/>
    </row>
    <row r="348" spans="2:13" x14ac:dyDescent="0.2">
      <c r="B348" s="73"/>
      <c r="C348" s="74"/>
      <c r="D348" s="73"/>
      <c r="E348" s="75"/>
      <c r="F348" s="76"/>
      <c r="G348" s="76"/>
      <c r="H348" s="76"/>
      <c r="I348" s="76"/>
      <c r="J348" s="76"/>
      <c r="K348" s="76"/>
      <c r="L348" s="76"/>
      <c r="M348" s="76"/>
    </row>
    <row r="349" spans="2:13" x14ac:dyDescent="0.2">
      <c r="B349" s="73"/>
      <c r="C349" s="74"/>
      <c r="D349" s="73"/>
      <c r="E349" s="75"/>
      <c r="F349" s="76"/>
      <c r="G349" s="76"/>
      <c r="H349" s="76"/>
      <c r="I349" s="76"/>
      <c r="J349" s="76"/>
      <c r="K349" s="76"/>
      <c r="L349" s="76"/>
      <c r="M349" s="76"/>
    </row>
    <row r="350" spans="2:13" x14ac:dyDescent="0.2">
      <c r="B350" s="73"/>
      <c r="C350" s="74"/>
      <c r="D350" s="73"/>
      <c r="E350" s="75"/>
      <c r="F350" s="76"/>
      <c r="G350" s="76"/>
      <c r="H350" s="76"/>
      <c r="I350" s="76"/>
      <c r="J350" s="76"/>
      <c r="K350" s="76"/>
      <c r="L350" s="76"/>
      <c r="M350" s="76"/>
    </row>
    <row r="351" spans="2:13" x14ac:dyDescent="0.2">
      <c r="B351" s="73"/>
      <c r="C351" s="74"/>
      <c r="D351" s="73"/>
      <c r="E351" s="75"/>
      <c r="F351" s="76"/>
      <c r="G351" s="76"/>
      <c r="H351" s="76"/>
      <c r="I351" s="76"/>
      <c r="J351" s="76"/>
      <c r="K351" s="76"/>
      <c r="L351" s="76"/>
      <c r="M351" s="76"/>
    </row>
    <row r="352" spans="2:13" x14ac:dyDescent="0.2">
      <c r="B352" s="73"/>
      <c r="C352" s="74"/>
      <c r="D352" s="73"/>
      <c r="E352" s="75"/>
      <c r="F352" s="76"/>
      <c r="G352" s="76"/>
      <c r="H352" s="76"/>
      <c r="I352" s="76"/>
      <c r="J352" s="76"/>
      <c r="K352" s="76"/>
      <c r="L352" s="76"/>
      <c r="M352" s="76"/>
    </row>
    <row r="353" spans="2:13" x14ac:dyDescent="0.2">
      <c r="B353" s="73"/>
      <c r="C353" s="74"/>
      <c r="D353" s="73"/>
      <c r="E353" s="75"/>
      <c r="F353" s="76"/>
      <c r="G353" s="76"/>
      <c r="H353" s="76"/>
      <c r="I353" s="76"/>
      <c r="J353" s="76"/>
      <c r="K353" s="76"/>
      <c r="L353" s="76"/>
      <c r="M353" s="76"/>
    </row>
    <row r="354" spans="2:13" x14ac:dyDescent="0.2">
      <c r="B354" s="73"/>
      <c r="C354" s="74"/>
      <c r="D354" s="73"/>
      <c r="E354" s="75"/>
      <c r="F354" s="76"/>
      <c r="G354" s="76"/>
      <c r="H354" s="76"/>
      <c r="I354" s="76"/>
      <c r="J354" s="76"/>
      <c r="K354" s="76"/>
      <c r="L354" s="76"/>
      <c r="M354" s="76"/>
    </row>
    <row r="355" spans="2:13" x14ac:dyDescent="0.2">
      <c r="B355" s="73"/>
      <c r="C355" s="74"/>
      <c r="D355" s="73"/>
      <c r="E355" s="75"/>
      <c r="F355" s="76"/>
      <c r="G355" s="76"/>
      <c r="H355" s="76"/>
      <c r="I355" s="76"/>
      <c r="J355" s="76"/>
      <c r="K355" s="76"/>
      <c r="L355" s="76"/>
      <c r="M355" s="76"/>
    </row>
    <row r="356" spans="2:13" x14ac:dyDescent="0.2">
      <c r="B356" s="73"/>
      <c r="C356" s="74"/>
      <c r="D356" s="73"/>
      <c r="E356" s="75"/>
      <c r="F356" s="76"/>
      <c r="G356" s="76"/>
      <c r="H356" s="76"/>
      <c r="I356" s="76"/>
      <c r="J356" s="76"/>
      <c r="K356" s="76"/>
      <c r="L356" s="76"/>
      <c r="M356" s="76"/>
    </row>
    <row r="357" spans="2:13" x14ac:dyDescent="0.2">
      <c r="B357" s="73"/>
      <c r="C357" s="74"/>
      <c r="D357" s="73"/>
      <c r="E357" s="75"/>
      <c r="F357" s="76"/>
      <c r="G357" s="76"/>
      <c r="H357" s="76"/>
      <c r="I357" s="76"/>
      <c r="J357" s="76"/>
      <c r="K357" s="76"/>
      <c r="L357" s="76"/>
      <c r="M357" s="76"/>
    </row>
    <row r="358" spans="2:13" x14ac:dyDescent="0.2">
      <c r="B358" s="73"/>
      <c r="C358" s="74"/>
      <c r="D358" s="73"/>
      <c r="E358" s="75"/>
      <c r="F358" s="76"/>
      <c r="G358" s="76"/>
      <c r="H358" s="76"/>
      <c r="I358" s="76"/>
      <c r="J358" s="76"/>
      <c r="K358" s="76"/>
      <c r="L358" s="76"/>
      <c r="M358" s="76"/>
    </row>
    <row r="359" spans="2:13" x14ac:dyDescent="0.2">
      <c r="B359" s="73"/>
      <c r="C359" s="74"/>
      <c r="D359" s="73"/>
      <c r="E359" s="75"/>
      <c r="F359" s="76"/>
      <c r="G359" s="76"/>
      <c r="H359" s="76"/>
      <c r="I359" s="76"/>
      <c r="J359" s="76"/>
      <c r="K359" s="76"/>
      <c r="L359" s="76"/>
      <c r="M359" s="76"/>
    </row>
    <row r="360" spans="2:13" x14ac:dyDescent="0.2">
      <c r="B360" s="73"/>
      <c r="C360" s="74"/>
      <c r="D360" s="73"/>
      <c r="E360" s="75"/>
      <c r="F360" s="76"/>
      <c r="G360" s="76"/>
      <c r="H360" s="76"/>
      <c r="I360" s="76"/>
      <c r="J360" s="76"/>
      <c r="K360" s="76"/>
      <c r="L360" s="76"/>
      <c r="M360" s="76"/>
    </row>
    <row r="361" spans="2:13" x14ac:dyDescent="0.2">
      <c r="B361" s="73"/>
      <c r="C361" s="74"/>
      <c r="D361" s="73"/>
      <c r="E361" s="75"/>
      <c r="F361" s="76"/>
      <c r="G361" s="76"/>
      <c r="H361" s="76"/>
      <c r="I361" s="76"/>
      <c r="J361" s="76"/>
      <c r="K361" s="76"/>
      <c r="L361" s="76"/>
      <c r="M361" s="76"/>
    </row>
    <row r="362" spans="2:13" x14ac:dyDescent="0.2">
      <c r="B362" s="73"/>
      <c r="C362" s="74"/>
      <c r="D362" s="73"/>
      <c r="E362" s="75"/>
      <c r="F362" s="76"/>
      <c r="G362" s="76"/>
      <c r="H362" s="76"/>
      <c r="I362" s="76"/>
      <c r="J362" s="76"/>
      <c r="K362" s="76"/>
      <c r="L362" s="76"/>
      <c r="M362" s="76"/>
    </row>
    <row r="363" spans="2:13" x14ac:dyDescent="0.2">
      <c r="B363" s="73"/>
      <c r="C363" s="74"/>
      <c r="D363" s="73"/>
      <c r="E363" s="75"/>
      <c r="F363" s="76"/>
      <c r="G363" s="76"/>
      <c r="H363" s="76"/>
      <c r="I363" s="76"/>
      <c r="J363" s="76"/>
      <c r="K363" s="76"/>
      <c r="L363" s="76"/>
      <c r="M363" s="76"/>
    </row>
    <row r="364" spans="2:13" x14ac:dyDescent="0.2">
      <c r="B364" s="73"/>
      <c r="C364" s="74"/>
      <c r="D364" s="73"/>
      <c r="E364" s="75"/>
      <c r="F364" s="76"/>
      <c r="G364" s="76"/>
      <c r="H364" s="76"/>
      <c r="I364" s="76"/>
      <c r="J364" s="76"/>
      <c r="K364" s="76"/>
      <c r="L364" s="76"/>
      <c r="M364" s="76"/>
    </row>
    <row r="365" spans="2:13" x14ac:dyDescent="0.2">
      <c r="B365" s="73"/>
      <c r="C365" s="74"/>
      <c r="D365" s="73"/>
      <c r="E365" s="75"/>
      <c r="F365" s="76"/>
      <c r="G365" s="76"/>
      <c r="H365" s="76"/>
      <c r="I365" s="76"/>
      <c r="J365" s="76"/>
      <c r="K365" s="76"/>
      <c r="L365" s="76"/>
      <c r="M365" s="76"/>
    </row>
    <row r="366" spans="2:13" x14ac:dyDescent="0.2">
      <c r="B366" s="73"/>
      <c r="C366" s="74"/>
      <c r="D366" s="73"/>
      <c r="E366" s="75"/>
      <c r="F366" s="76"/>
      <c r="G366" s="76"/>
      <c r="H366" s="76"/>
      <c r="I366" s="76"/>
      <c r="J366" s="76"/>
      <c r="K366" s="76"/>
      <c r="L366" s="76"/>
      <c r="M366" s="76"/>
    </row>
    <row r="367" spans="2:13" x14ac:dyDescent="0.2">
      <c r="B367" s="73"/>
      <c r="C367" s="74"/>
      <c r="D367" s="73"/>
      <c r="E367" s="75"/>
      <c r="F367" s="76"/>
      <c r="G367" s="76"/>
      <c r="H367" s="76"/>
      <c r="I367" s="76"/>
      <c r="J367" s="76"/>
      <c r="K367" s="76"/>
      <c r="L367" s="76"/>
      <c r="M367" s="76"/>
    </row>
    <row r="368" spans="2:13" x14ac:dyDescent="0.2">
      <c r="B368" s="73"/>
      <c r="C368" s="74"/>
      <c r="D368" s="73"/>
      <c r="E368" s="75"/>
      <c r="F368" s="76"/>
      <c r="G368" s="76"/>
      <c r="H368" s="76"/>
      <c r="I368" s="76"/>
      <c r="J368" s="76"/>
      <c r="K368" s="76"/>
      <c r="L368" s="76"/>
      <c r="M368" s="76"/>
    </row>
    <row r="369" spans="2:13" x14ac:dyDescent="0.2">
      <c r="B369" s="73"/>
      <c r="C369" s="74"/>
      <c r="D369" s="73"/>
      <c r="E369" s="75"/>
      <c r="F369" s="76"/>
      <c r="G369" s="76"/>
      <c r="H369" s="76"/>
      <c r="I369" s="76"/>
      <c r="J369" s="76"/>
      <c r="K369" s="76"/>
      <c r="L369" s="76"/>
      <c r="M369" s="76"/>
    </row>
    <row r="370" spans="2:13" x14ac:dyDescent="0.2">
      <c r="B370" s="73"/>
      <c r="C370" s="74"/>
      <c r="D370" s="73"/>
      <c r="E370" s="75"/>
      <c r="F370" s="76"/>
      <c r="G370" s="76"/>
      <c r="H370" s="76"/>
      <c r="I370" s="76"/>
      <c r="J370" s="76"/>
      <c r="K370" s="76"/>
      <c r="L370" s="76"/>
      <c r="M370" s="76"/>
    </row>
    <row r="371" spans="2:13" x14ac:dyDescent="0.2">
      <c r="B371" s="73"/>
      <c r="C371" s="74"/>
      <c r="D371" s="73"/>
      <c r="E371" s="75"/>
      <c r="F371" s="76"/>
      <c r="G371" s="76"/>
      <c r="H371" s="76"/>
      <c r="I371" s="76"/>
      <c r="J371" s="76"/>
      <c r="K371" s="76"/>
      <c r="L371" s="76"/>
      <c r="M371" s="76"/>
    </row>
    <row r="372" spans="2:13" x14ac:dyDescent="0.2">
      <c r="B372" s="73"/>
      <c r="C372" s="74"/>
      <c r="D372" s="73"/>
      <c r="E372" s="75"/>
      <c r="F372" s="76"/>
      <c r="G372" s="76"/>
      <c r="H372" s="76"/>
      <c r="I372" s="76"/>
      <c r="J372" s="76"/>
      <c r="K372" s="76"/>
      <c r="L372" s="76"/>
      <c r="M372" s="76"/>
    </row>
    <row r="373" spans="2:13" x14ac:dyDescent="0.2">
      <c r="B373" s="73"/>
      <c r="C373" s="74"/>
      <c r="D373" s="73"/>
      <c r="E373" s="75"/>
      <c r="F373" s="76"/>
      <c r="G373" s="76"/>
      <c r="H373" s="76"/>
      <c r="I373" s="76"/>
      <c r="J373" s="76"/>
      <c r="K373" s="76"/>
      <c r="L373" s="76"/>
      <c r="M373" s="76"/>
    </row>
    <row r="374" spans="2:13" x14ac:dyDescent="0.2">
      <c r="B374" s="73"/>
      <c r="C374" s="74"/>
      <c r="D374" s="73"/>
      <c r="E374" s="75"/>
      <c r="F374" s="76"/>
      <c r="G374" s="76"/>
      <c r="H374" s="76"/>
      <c r="I374" s="76"/>
      <c r="J374" s="76"/>
      <c r="K374" s="76"/>
      <c r="L374" s="76"/>
      <c r="M374" s="76"/>
    </row>
    <row r="375" spans="2:13" x14ac:dyDescent="0.2">
      <c r="B375" s="73"/>
      <c r="C375" s="74"/>
      <c r="D375" s="73"/>
      <c r="E375" s="75"/>
      <c r="F375" s="76"/>
      <c r="G375" s="76"/>
      <c r="H375" s="76"/>
      <c r="I375" s="76"/>
      <c r="J375" s="76"/>
      <c r="K375" s="76"/>
      <c r="L375" s="76"/>
      <c r="M375" s="76"/>
    </row>
  </sheetData>
  <phoneticPr fontId="2"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5"/>
  <sheetViews>
    <sheetView topLeftCell="B1" workbookViewId="0">
      <selection activeCell="S14" sqref="S14"/>
    </sheetView>
  </sheetViews>
  <sheetFormatPr defaultRowHeight="12.75" x14ac:dyDescent="0.2"/>
  <cols>
    <col min="1" max="1" width="12.85546875" style="69" customWidth="1"/>
    <col min="2" max="2" width="24.85546875" bestFit="1" customWidth="1"/>
    <col min="3" max="3" width="11.42578125" style="16" customWidth="1"/>
    <col min="4" max="4" width="14.85546875" bestFit="1" customWidth="1"/>
    <col min="5" max="5" width="18" style="1" customWidth="1"/>
    <col min="6" max="11" width="11.42578125" style="77" customWidth="1"/>
    <col min="12" max="12" width="11.42578125" style="197" customWidth="1"/>
    <col min="13" max="13" width="11.42578125" style="77" customWidth="1"/>
    <col min="14" max="14" width="11.42578125" customWidth="1"/>
    <col min="15" max="15" width="11.42578125" style="197" customWidth="1"/>
    <col min="16" max="16" width="11.42578125" style="77" customWidth="1"/>
    <col min="17" max="256" width="11.42578125" customWidth="1"/>
  </cols>
  <sheetData>
    <row r="1" spans="1:18" s="72" customFormat="1" ht="22.5" x14ac:dyDescent="0.2">
      <c r="A1" s="65" t="s">
        <v>448</v>
      </c>
      <c r="B1" s="70" t="s">
        <v>449</v>
      </c>
      <c r="C1" s="70" t="s">
        <v>450</v>
      </c>
      <c r="D1" s="70" t="s">
        <v>451</v>
      </c>
      <c r="E1" s="71" t="s">
        <v>452</v>
      </c>
      <c r="F1" s="65" t="s">
        <v>565</v>
      </c>
      <c r="G1" s="65">
        <v>2007</v>
      </c>
      <c r="H1" s="65">
        <v>2008</v>
      </c>
      <c r="I1" s="65">
        <v>2009</v>
      </c>
      <c r="J1" s="65">
        <v>2010</v>
      </c>
      <c r="K1" s="65">
        <v>2011</v>
      </c>
      <c r="L1" s="65">
        <v>2012</v>
      </c>
      <c r="M1" s="65">
        <v>2013</v>
      </c>
      <c r="N1" s="65">
        <v>2014</v>
      </c>
      <c r="O1" s="65">
        <v>2015</v>
      </c>
      <c r="P1" s="65">
        <v>2016</v>
      </c>
      <c r="Q1" s="65">
        <v>2017</v>
      </c>
      <c r="R1" s="65">
        <v>2018</v>
      </c>
    </row>
    <row r="2" spans="1:18" x14ac:dyDescent="0.2">
      <c r="A2" s="66">
        <v>8001</v>
      </c>
      <c r="B2" s="78" t="s">
        <v>2</v>
      </c>
      <c r="C2" s="79">
        <v>105</v>
      </c>
      <c r="D2" s="78" t="s">
        <v>550</v>
      </c>
      <c r="E2" s="80" t="s">
        <v>294</v>
      </c>
      <c r="F2" s="104">
        <v>822.14374999999995</v>
      </c>
      <c r="G2" s="104">
        <v>753.44999999999993</v>
      </c>
      <c r="H2" s="104">
        <v>856.79999999999961</v>
      </c>
      <c r="I2" s="104">
        <v>821.09999999999945</v>
      </c>
      <c r="J2" s="104">
        <v>1007.9000000000002</v>
      </c>
      <c r="K2" s="104">
        <v>711.90000000000009</v>
      </c>
      <c r="L2" s="104">
        <v>860.2</v>
      </c>
      <c r="M2" s="104">
        <v>889.30000000000064</v>
      </c>
      <c r="N2" s="104">
        <v>676.49999999999989</v>
      </c>
      <c r="O2" s="104">
        <v>729</v>
      </c>
      <c r="P2" s="104">
        <v>689.7</v>
      </c>
      <c r="Q2" s="104">
        <v>780.1999999999997</v>
      </c>
    </row>
    <row r="3" spans="1:18" x14ac:dyDescent="0.2">
      <c r="A3" s="67">
        <v>8002</v>
      </c>
      <c r="B3" s="78" t="s">
        <v>3</v>
      </c>
      <c r="C3" s="79">
        <v>480</v>
      </c>
      <c r="D3" s="78" t="s">
        <v>551</v>
      </c>
      <c r="E3" s="80" t="s">
        <v>540</v>
      </c>
      <c r="F3" s="104">
        <v>1387.1125</v>
      </c>
      <c r="G3" s="104">
        <v>1420.1999999999996</v>
      </c>
      <c r="H3" s="104">
        <v>1427.8000000000002</v>
      </c>
      <c r="I3" s="104">
        <v>1355.1000000000008</v>
      </c>
      <c r="J3" s="104">
        <v>1653.0999999999992</v>
      </c>
      <c r="K3" s="104">
        <v>1187.2000000000005</v>
      </c>
      <c r="L3" s="104">
        <v>1423.5999999999995</v>
      </c>
      <c r="M3" s="104">
        <v>1458.3999999999996</v>
      </c>
      <c r="N3" s="104">
        <v>1171.4999999999995</v>
      </c>
      <c r="O3" s="104">
        <v>1239.8000000000011</v>
      </c>
      <c r="P3" s="104">
        <v>1233.9999999999995</v>
      </c>
      <c r="Q3" s="104">
        <v>1340.2999999999995</v>
      </c>
    </row>
    <row r="4" spans="1:18" x14ac:dyDescent="0.2">
      <c r="A4" s="67">
        <v>8003</v>
      </c>
      <c r="B4" s="78" t="s">
        <v>4</v>
      </c>
      <c r="C4" s="79">
        <v>90</v>
      </c>
      <c r="D4" s="78" t="s">
        <v>552</v>
      </c>
      <c r="E4" s="80" t="s">
        <v>218</v>
      </c>
      <c r="F4" s="104">
        <v>619.18750000000011</v>
      </c>
      <c r="G4" s="104">
        <v>509.40000000000015</v>
      </c>
      <c r="H4" s="104">
        <v>643.20000000000016</v>
      </c>
      <c r="I4" s="104">
        <v>613.80000000000018</v>
      </c>
      <c r="J4" s="104">
        <v>814.79999999999984</v>
      </c>
      <c r="K4" s="104">
        <v>525.80000000000007</v>
      </c>
      <c r="L4" s="104">
        <v>681.90000000000066</v>
      </c>
      <c r="M4" s="104">
        <v>693.20000000000016</v>
      </c>
      <c r="N4" s="104">
        <v>471.40000000000003</v>
      </c>
      <c r="O4" s="104">
        <v>604.30000000000018</v>
      </c>
      <c r="P4" s="104">
        <v>551.90000000000009</v>
      </c>
      <c r="Q4" s="104">
        <v>651.4</v>
      </c>
    </row>
    <row r="5" spans="1:18" x14ac:dyDescent="0.2">
      <c r="A5" s="67">
        <v>8004</v>
      </c>
      <c r="B5" s="78" t="s">
        <v>5</v>
      </c>
      <c r="C5" s="79">
        <v>855</v>
      </c>
      <c r="D5" s="78" t="s">
        <v>553</v>
      </c>
      <c r="E5" s="80" t="s">
        <v>161</v>
      </c>
      <c r="F5" s="104">
        <v>1747.0174999999999</v>
      </c>
      <c r="G5" s="104">
        <v>1673.3000000000004</v>
      </c>
      <c r="H5" s="104">
        <v>1771.620000000001</v>
      </c>
      <c r="I5" s="104">
        <v>1706.72</v>
      </c>
      <c r="J5" s="104">
        <v>2038.2999999999997</v>
      </c>
      <c r="K5" s="104">
        <v>1524.4000000000008</v>
      </c>
      <c r="L5" s="104">
        <v>1820.1999999999982</v>
      </c>
      <c r="M5" s="104">
        <v>1883.5999999999992</v>
      </c>
      <c r="N5" s="104">
        <v>1558.0000000000002</v>
      </c>
      <c r="O5" s="104">
        <v>1558.700000000001</v>
      </c>
      <c r="P5" s="104">
        <v>1645.9</v>
      </c>
      <c r="Q5" s="104">
        <v>1696.1000000000001</v>
      </c>
    </row>
    <row r="6" spans="1:18" x14ac:dyDescent="0.2">
      <c r="A6" s="67">
        <v>8005</v>
      </c>
      <c r="B6" s="78" t="s">
        <v>6</v>
      </c>
      <c r="C6" s="79">
        <v>281</v>
      </c>
      <c r="D6" s="78" t="s">
        <v>554</v>
      </c>
      <c r="E6" s="80" t="s">
        <v>34</v>
      </c>
      <c r="F6" s="104">
        <v>1115.19875</v>
      </c>
      <c r="G6" s="104">
        <v>1038.1899999999996</v>
      </c>
      <c r="H6" s="104">
        <v>1059.3000000000006</v>
      </c>
      <c r="I6" s="104">
        <v>1049.5999999999999</v>
      </c>
      <c r="J6" s="104">
        <v>1297.8999999999994</v>
      </c>
      <c r="K6" s="104">
        <v>974.60000000000036</v>
      </c>
      <c r="L6" s="104">
        <v>1268.9000000000001</v>
      </c>
      <c r="M6" s="104">
        <v>1256.9999999999995</v>
      </c>
      <c r="N6" s="104">
        <v>976.10000000000014</v>
      </c>
      <c r="O6" s="104">
        <v>1093.6000000000001</v>
      </c>
      <c r="P6" s="104">
        <v>1015.9999999999999</v>
      </c>
      <c r="Q6" s="104">
        <v>1141.5000000000002</v>
      </c>
    </row>
    <row r="7" spans="1:18" x14ac:dyDescent="0.2">
      <c r="A7" s="67">
        <v>8006</v>
      </c>
      <c r="B7" s="78" t="s">
        <v>7</v>
      </c>
      <c r="C7" s="79">
        <v>10</v>
      </c>
      <c r="D7" s="78" t="s">
        <v>552</v>
      </c>
      <c r="E7" s="80" t="s">
        <v>218</v>
      </c>
      <c r="F7" s="104">
        <v>619.18750000000011</v>
      </c>
      <c r="G7" s="104">
        <v>509.40000000000015</v>
      </c>
      <c r="H7" s="104">
        <v>643.20000000000016</v>
      </c>
      <c r="I7" s="104">
        <v>613.80000000000018</v>
      </c>
      <c r="J7" s="104">
        <v>814.79999999999984</v>
      </c>
      <c r="K7" s="104">
        <v>525.80000000000007</v>
      </c>
      <c r="L7" s="104">
        <v>681.90000000000066</v>
      </c>
      <c r="M7" s="104">
        <v>693.20000000000016</v>
      </c>
      <c r="N7" s="104">
        <v>471.40000000000003</v>
      </c>
      <c r="O7" s="104">
        <v>604.30000000000018</v>
      </c>
      <c r="P7" s="104">
        <v>551.90000000000009</v>
      </c>
      <c r="Q7" s="104">
        <v>651.4</v>
      </c>
    </row>
    <row r="8" spans="1:18" x14ac:dyDescent="0.2">
      <c r="A8" s="67">
        <v>8007</v>
      </c>
      <c r="B8" s="78" t="s">
        <v>8</v>
      </c>
      <c r="C8" s="79">
        <v>121</v>
      </c>
      <c r="D8" s="78" t="s">
        <v>552</v>
      </c>
      <c r="E8" s="80" t="s">
        <v>31</v>
      </c>
      <c r="F8" s="104">
        <v>651.83750000000009</v>
      </c>
      <c r="G8" s="104">
        <v>545.10000000000014</v>
      </c>
      <c r="H8" s="104">
        <v>629.70000000000039</v>
      </c>
      <c r="I8" s="104">
        <v>629.3000000000003</v>
      </c>
      <c r="J8" s="104">
        <v>837.1999999999997</v>
      </c>
      <c r="K8" s="104">
        <v>553.09999999999991</v>
      </c>
      <c r="L8" s="104">
        <v>750.50000000000011</v>
      </c>
      <c r="M8" s="104">
        <v>742.3000000000003</v>
      </c>
      <c r="N8" s="104">
        <v>527.50000000000023</v>
      </c>
      <c r="O8" s="104">
        <v>604.30000000000018</v>
      </c>
      <c r="P8" s="104">
        <v>551.90000000000009</v>
      </c>
      <c r="Q8" s="104">
        <v>651.4</v>
      </c>
    </row>
    <row r="9" spans="1:18" x14ac:dyDescent="0.2">
      <c r="A9" s="67">
        <v>8008</v>
      </c>
      <c r="B9" s="78" t="s">
        <v>9</v>
      </c>
      <c r="C9" s="79">
        <v>716</v>
      </c>
      <c r="D9" s="78" t="s">
        <v>555</v>
      </c>
      <c r="E9" s="80" t="s">
        <v>144</v>
      </c>
      <c r="F9" s="104">
        <v>1342.4850000000001</v>
      </c>
      <c r="G9" s="104">
        <v>1340.8999999999999</v>
      </c>
      <c r="H9" s="104">
        <v>1286.5999999999997</v>
      </c>
      <c r="I9" s="104">
        <v>1273.78</v>
      </c>
      <c r="J9" s="104">
        <v>1627.1999999999998</v>
      </c>
      <c r="K9" s="104">
        <v>1207.0999999999999</v>
      </c>
      <c r="L9" s="104">
        <v>1451.5000000000005</v>
      </c>
      <c r="M9" s="104">
        <v>1406.3000000000002</v>
      </c>
      <c r="N9" s="104">
        <v>1146.4999999999998</v>
      </c>
      <c r="O9" s="104">
        <v>1283.3000000000002</v>
      </c>
      <c r="P9" s="104">
        <v>1234.0000000000002</v>
      </c>
      <c r="Q9" s="104">
        <v>1345.0999999999997</v>
      </c>
    </row>
    <row r="10" spans="1:18" x14ac:dyDescent="0.2">
      <c r="A10" s="67">
        <v>8009</v>
      </c>
      <c r="B10" s="78" t="s">
        <v>10</v>
      </c>
      <c r="C10" s="79">
        <v>88</v>
      </c>
      <c r="D10" s="78" t="s">
        <v>552</v>
      </c>
      <c r="E10" s="80" t="s">
        <v>31</v>
      </c>
      <c r="F10" s="104">
        <v>651.83750000000009</v>
      </c>
      <c r="G10" s="104">
        <v>545.10000000000014</v>
      </c>
      <c r="H10" s="104">
        <v>629.70000000000039</v>
      </c>
      <c r="I10" s="104">
        <v>629.3000000000003</v>
      </c>
      <c r="J10" s="104">
        <v>837.1999999999997</v>
      </c>
      <c r="K10" s="104">
        <v>553.09999999999991</v>
      </c>
      <c r="L10" s="104">
        <v>750.50000000000011</v>
      </c>
      <c r="M10" s="104">
        <v>742.3000000000003</v>
      </c>
      <c r="N10" s="104">
        <v>527.50000000000023</v>
      </c>
      <c r="O10" s="104">
        <v>604.30000000000018</v>
      </c>
      <c r="P10" s="104">
        <v>551.90000000000009</v>
      </c>
      <c r="Q10" s="104">
        <v>651.4</v>
      </c>
    </row>
    <row r="11" spans="1:18" x14ac:dyDescent="0.2">
      <c r="A11" s="67">
        <v>8010</v>
      </c>
      <c r="B11" s="78" t="s">
        <v>11</v>
      </c>
      <c r="C11" s="79">
        <v>316</v>
      </c>
      <c r="D11" s="78" t="s">
        <v>551</v>
      </c>
      <c r="E11" s="80" t="s">
        <v>11</v>
      </c>
      <c r="F11" s="104">
        <v>1453.0625000000007</v>
      </c>
      <c r="G11" s="104">
        <v>1476.0000000000005</v>
      </c>
      <c r="H11" s="104">
        <v>1418.5999999999997</v>
      </c>
      <c r="I11" s="104">
        <v>1386.8000000000009</v>
      </c>
      <c r="J11" s="104">
        <v>1689.6999999999998</v>
      </c>
      <c r="K11" s="104">
        <v>1284.4000000000001</v>
      </c>
      <c r="L11" s="104">
        <v>1593.1000000000015</v>
      </c>
      <c r="M11" s="104">
        <v>1540.9999999999995</v>
      </c>
      <c r="N11" s="104">
        <v>1234.9000000000012</v>
      </c>
      <c r="O11" s="104">
        <v>1376.8999999999999</v>
      </c>
      <c r="P11" s="104">
        <v>1323.9999999999995</v>
      </c>
      <c r="Q11" s="104">
        <v>1474.3000000000006</v>
      </c>
    </row>
    <row r="12" spans="1:18" x14ac:dyDescent="0.2">
      <c r="A12" s="67">
        <v>8011</v>
      </c>
      <c r="B12" s="78" t="s">
        <v>12</v>
      </c>
      <c r="C12" s="79">
        <v>677</v>
      </c>
      <c r="D12" s="78" t="s">
        <v>556</v>
      </c>
      <c r="E12" s="80" t="s">
        <v>541</v>
      </c>
      <c r="F12" s="104">
        <v>1841.9962499999999</v>
      </c>
      <c r="G12" s="104">
        <v>1791.2000000000007</v>
      </c>
      <c r="H12" s="104">
        <v>2065.8999999999992</v>
      </c>
      <c r="I12" s="104">
        <v>1815.1000000000008</v>
      </c>
      <c r="J12" s="104">
        <v>2159.2699999999991</v>
      </c>
      <c r="K12" s="104">
        <v>1594.3999999999994</v>
      </c>
      <c r="L12" s="104">
        <v>1828.700000000001</v>
      </c>
      <c r="M12" s="104">
        <v>1903.4</v>
      </c>
      <c r="N12" s="104">
        <v>1578</v>
      </c>
      <c r="O12" s="104">
        <v>1564.2999999999988</v>
      </c>
      <c r="P12" s="104">
        <v>1686.7000000000003</v>
      </c>
      <c r="Q12" s="104">
        <v>1679.7000000000003</v>
      </c>
    </row>
    <row r="13" spans="1:18" x14ac:dyDescent="0.2">
      <c r="A13" s="67">
        <v>8012</v>
      </c>
      <c r="B13" s="78" t="s">
        <v>13</v>
      </c>
      <c r="C13" s="79">
        <v>353</v>
      </c>
      <c r="D13" s="78" t="s">
        <v>551</v>
      </c>
      <c r="E13" s="80" t="s">
        <v>11</v>
      </c>
      <c r="F13" s="104">
        <v>1453.0625000000007</v>
      </c>
      <c r="G13" s="104">
        <v>1476.0000000000005</v>
      </c>
      <c r="H13" s="104">
        <v>1418.5999999999997</v>
      </c>
      <c r="I13" s="104">
        <v>1386.8000000000009</v>
      </c>
      <c r="J13" s="104">
        <v>1689.6999999999998</v>
      </c>
      <c r="K13" s="104">
        <v>1284.4000000000001</v>
      </c>
      <c r="L13" s="104">
        <v>1593.1000000000015</v>
      </c>
      <c r="M13" s="104">
        <v>1540.9999999999995</v>
      </c>
      <c r="N13" s="104">
        <v>1234.9000000000012</v>
      </c>
      <c r="O13" s="104">
        <v>1376.8999999999999</v>
      </c>
      <c r="P13" s="104">
        <v>1323.9999999999995</v>
      </c>
      <c r="Q13" s="104">
        <v>1474.3000000000006</v>
      </c>
    </row>
    <row r="14" spans="1:18" x14ac:dyDescent="0.2">
      <c r="A14" s="67">
        <v>8013</v>
      </c>
      <c r="B14" s="78" t="s">
        <v>14</v>
      </c>
      <c r="C14" s="79">
        <v>280</v>
      </c>
      <c r="D14" s="78" t="s">
        <v>557</v>
      </c>
      <c r="E14" s="80" t="s">
        <v>95</v>
      </c>
      <c r="F14" s="104">
        <v>999.25000000000011</v>
      </c>
      <c r="G14" s="104">
        <v>962.20000000000016</v>
      </c>
      <c r="H14" s="104">
        <v>977.30000000000041</v>
      </c>
      <c r="I14" s="104">
        <v>959.9</v>
      </c>
      <c r="J14" s="104">
        <v>1207.4000000000001</v>
      </c>
      <c r="K14" s="104">
        <v>869.59999999999991</v>
      </c>
      <c r="L14" s="104">
        <v>1088.3000000000004</v>
      </c>
      <c r="M14" s="104">
        <v>1070.5999999999999</v>
      </c>
      <c r="N14" s="104">
        <v>858.7</v>
      </c>
      <c r="O14" s="104">
        <v>939.50000000000011</v>
      </c>
      <c r="P14" s="104">
        <v>893.49999999999966</v>
      </c>
      <c r="Q14" s="104">
        <v>1014.7999999999998</v>
      </c>
    </row>
    <row r="15" spans="1:18" x14ac:dyDescent="0.2">
      <c r="A15" s="67">
        <v>8014</v>
      </c>
      <c r="B15" s="78" t="s">
        <v>15</v>
      </c>
      <c r="C15" s="79">
        <v>404</v>
      </c>
      <c r="D15" s="78" t="s">
        <v>554</v>
      </c>
      <c r="E15" s="80" t="s">
        <v>34</v>
      </c>
      <c r="F15" s="104">
        <v>1115.19875</v>
      </c>
      <c r="G15" s="104">
        <v>1038.1899999999996</v>
      </c>
      <c r="H15" s="104">
        <v>1059.3000000000006</v>
      </c>
      <c r="I15" s="104">
        <v>1049.5999999999999</v>
      </c>
      <c r="J15" s="104">
        <v>1297.8999999999994</v>
      </c>
      <c r="K15" s="104">
        <v>974.60000000000036</v>
      </c>
      <c r="L15" s="104">
        <v>1268.9000000000001</v>
      </c>
      <c r="M15" s="104">
        <v>1256.9999999999995</v>
      </c>
      <c r="N15" s="104">
        <v>976.10000000000014</v>
      </c>
      <c r="O15" s="104">
        <v>1093.6000000000001</v>
      </c>
      <c r="P15" s="104">
        <v>1015.9999999999999</v>
      </c>
      <c r="Q15" s="104">
        <v>1141.5000000000002</v>
      </c>
    </row>
    <row r="16" spans="1:18" x14ac:dyDescent="0.2">
      <c r="A16" s="67">
        <v>8015</v>
      </c>
      <c r="B16" s="78" t="s">
        <v>16</v>
      </c>
      <c r="C16" s="79">
        <v>6</v>
      </c>
      <c r="D16" s="78" t="s">
        <v>558</v>
      </c>
      <c r="E16" s="80" t="s">
        <v>542</v>
      </c>
      <c r="F16" s="104">
        <v>616.33124999999995</v>
      </c>
      <c r="G16" s="104">
        <v>563.55000000000007</v>
      </c>
      <c r="H16" s="104">
        <v>623.10000000000036</v>
      </c>
      <c r="I16" s="104">
        <v>615.49999999999966</v>
      </c>
      <c r="J16" s="104">
        <v>806.49999999999989</v>
      </c>
      <c r="K16" s="104">
        <v>512.6</v>
      </c>
      <c r="L16" s="104">
        <v>666.19999999999993</v>
      </c>
      <c r="M16" s="104">
        <v>672.09999999999991</v>
      </c>
      <c r="N16" s="104">
        <v>471.10000000000019</v>
      </c>
      <c r="O16" s="104">
        <v>581</v>
      </c>
      <c r="P16" s="104">
        <v>468.09999999999991</v>
      </c>
      <c r="Q16" s="104">
        <v>572.19999999999982</v>
      </c>
    </row>
    <row r="17" spans="1:17" x14ac:dyDescent="0.2">
      <c r="A17" s="67">
        <v>8016</v>
      </c>
      <c r="B17" s="78" t="s">
        <v>17</v>
      </c>
      <c r="C17" s="79">
        <v>785</v>
      </c>
      <c r="D17" s="78" t="s">
        <v>556</v>
      </c>
      <c r="E17" s="80" t="s">
        <v>100</v>
      </c>
      <c r="F17" s="104">
        <v>1941.1250000000002</v>
      </c>
      <c r="G17" s="104">
        <v>1869.9000000000003</v>
      </c>
      <c r="H17" s="104">
        <v>1875.7999999999995</v>
      </c>
      <c r="I17" s="104">
        <v>1804.0000000000005</v>
      </c>
      <c r="J17" s="104">
        <v>2252.5000000000005</v>
      </c>
      <c r="K17" s="104">
        <v>1785.6000000000008</v>
      </c>
      <c r="L17" s="104">
        <v>2063</v>
      </c>
      <c r="M17" s="104">
        <v>2066.3000000000006</v>
      </c>
      <c r="N17" s="104">
        <v>1811.9</v>
      </c>
      <c r="O17" s="104">
        <v>1869.100000000001</v>
      </c>
      <c r="P17" s="104">
        <v>1983.3000000000009</v>
      </c>
      <c r="Q17" s="104">
        <v>1965.7000000000003</v>
      </c>
    </row>
    <row r="18" spans="1:17" x14ac:dyDescent="0.2">
      <c r="A18" s="67">
        <v>8017</v>
      </c>
      <c r="B18" s="78" t="s">
        <v>18</v>
      </c>
      <c r="C18" s="79">
        <v>587</v>
      </c>
      <c r="D18" s="78" t="s">
        <v>553</v>
      </c>
      <c r="E18" s="80" t="s">
        <v>101</v>
      </c>
      <c r="F18" s="104">
        <v>1654.3374999999999</v>
      </c>
      <c r="G18" s="104">
        <v>1694.6999999999998</v>
      </c>
      <c r="H18" s="104">
        <v>1676.5000000000009</v>
      </c>
      <c r="I18" s="104">
        <v>1555.6999999999996</v>
      </c>
      <c r="J18" s="104">
        <v>1830.9999999999998</v>
      </c>
      <c r="K18" s="104">
        <v>1472.6</v>
      </c>
      <c r="L18" s="104">
        <v>1809.9999999999995</v>
      </c>
      <c r="M18" s="104">
        <v>1767.7999999999988</v>
      </c>
      <c r="N18" s="104">
        <v>1426.4</v>
      </c>
      <c r="O18" s="104">
        <v>1553.8000000000011</v>
      </c>
      <c r="P18" s="104">
        <v>1526.4000000000008</v>
      </c>
      <c r="Q18" s="104">
        <v>1619.7999999999993</v>
      </c>
    </row>
    <row r="19" spans="1:17" x14ac:dyDescent="0.2">
      <c r="A19" s="67">
        <v>8018</v>
      </c>
      <c r="B19" s="78" t="s">
        <v>19</v>
      </c>
      <c r="C19" s="79">
        <v>327</v>
      </c>
      <c r="D19" s="78" t="s">
        <v>551</v>
      </c>
      <c r="E19" s="80" t="s">
        <v>11</v>
      </c>
      <c r="F19" s="104">
        <v>1453.0625000000007</v>
      </c>
      <c r="G19" s="104">
        <v>1476.0000000000005</v>
      </c>
      <c r="H19" s="104">
        <v>1418.5999999999997</v>
      </c>
      <c r="I19" s="104">
        <v>1386.8000000000009</v>
      </c>
      <c r="J19" s="104">
        <v>1689.6999999999998</v>
      </c>
      <c r="K19" s="104">
        <v>1284.4000000000001</v>
      </c>
      <c r="L19" s="104">
        <v>1593.1000000000015</v>
      </c>
      <c r="M19" s="104">
        <v>1540.9999999999995</v>
      </c>
      <c r="N19" s="104">
        <v>1234.9000000000012</v>
      </c>
      <c r="O19" s="104">
        <v>1376.8999999999999</v>
      </c>
      <c r="P19" s="104">
        <v>1323.9999999999995</v>
      </c>
      <c r="Q19" s="104">
        <v>1474.3000000000006</v>
      </c>
    </row>
    <row r="20" spans="1:17" x14ac:dyDescent="0.2">
      <c r="A20" s="67">
        <v>8019</v>
      </c>
      <c r="B20" s="78" t="s">
        <v>20</v>
      </c>
      <c r="C20" s="79">
        <v>13</v>
      </c>
      <c r="D20" s="78" t="s">
        <v>558</v>
      </c>
      <c r="E20" s="80" t="s">
        <v>543</v>
      </c>
      <c r="F20" s="104">
        <v>548.08750000000009</v>
      </c>
      <c r="G20" s="104">
        <v>426.8</v>
      </c>
      <c r="H20" s="104">
        <v>514.5</v>
      </c>
      <c r="I20" s="104">
        <v>520.99999999999989</v>
      </c>
      <c r="J20" s="104">
        <v>662.80000000000052</v>
      </c>
      <c r="K20" s="104">
        <v>521.70000000000027</v>
      </c>
      <c r="L20" s="104">
        <v>655.8000000000003</v>
      </c>
      <c r="M20" s="104">
        <v>644.90000000000009</v>
      </c>
      <c r="N20" s="104">
        <v>437.20000000000005</v>
      </c>
      <c r="O20" s="104">
        <v>529.60000000000014</v>
      </c>
      <c r="P20" s="104">
        <v>428.59999999999991</v>
      </c>
      <c r="Q20" s="104">
        <v>543.09999999999991</v>
      </c>
    </row>
    <row r="21" spans="1:17" x14ac:dyDescent="0.2">
      <c r="A21" s="67">
        <v>8020</v>
      </c>
      <c r="B21" s="78" t="s">
        <v>21</v>
      </c>
      <c r="C21" s="79">
        <v>399</v>
      </c>
      <c r="D21" s="78" t="s">
        <v>550</v>
      </c>
      <c r="E21" s="80" t="s">
        <v>21</v>
      </c>
      <c r="F21" s="104">
        <v>1221.2762499999999</v>
      </c>
      <c r="G21" s="104">
        <v>1079.1999999999989</v>
      </c>
      <c r="H21" s="104">
        <v>1276.2</v>
      </c>
      <c r="I21" s="104">
        <v>1263.9999999999995</v>
      </c>
      <c r="J21" s="104">
        <v>1543.5999999999997</v>
      </c>
      <c r="K21" s="104">
        <v>1078.5099999999995</v>
      </c>
      <c r="L21" s="104">
        <v>1253.6999999999998</v>
      </c>
      <c r="M21" s="104">
        <v>1296.7</v>
      </c>
      <c r="N21" s="104">
        <v>978.30000000000018</v>
      </c>
      <c r="O21" s="104">
        <v>1038.9000000000003</v>
      </c>
      <c r="P21" s="104">
        <v>1071.9000000000001</v>
      </c>
      <c r="Q21" s="104">
        <v>1092.4499999999998</v>
      </c>
    </row>
    <row r="22" spans="1:17" x14ac:dyDescent="0.2">
      <c r="A22" s="67">
        <v>8021</v>
      </c>
      <c r="B22" s="78" t="s">
        <v>22</v>
      </c>
      <c r="C22" s="79">
        <v>653</v>
      </c>
      <c r="D22" s="78" t="s">
        <v>555</v>
      </c>
      <c r="E22" s="80" t="s">
        <v>144</v>
      </c>
      <c r="F22" s="104">
        <v>1342.4850000000001</v>
      </c>
      <c r="G22" s="104">
        <v>1340.8999999999999</v>
      </c>
      <c r="H22" s="104">
        <v>1286.5999999999997</v>
      </c>
      <c r="I22" s="104">
        <v>1273.78</v>
      </c>
      <c r="J22" s="104">
        <v>1627.1999999999998</v>
      </c>
      <c r="K22" s="104">
        <v>1207.0999999999999</v>
      </c>
      <c r="L22" s="104">
        <v>1451.5000000000005</v>
      </c>
      <c r="M22" s="104">
        <v>1406.3000000000002</v>
      </c>
      <c r="N22" s="104">
        <v>1146.4999999999998</v>
      </c>
      <c r="O22" s="104">
        <v>1283.3000000000002</v>
      </c>
      <c r="P22" s="104">
        <v>1234.0000000000002</v>
      </c>
      <c r="Q22" s="104">
        <v>1345.0999999999997</v>
      </c>
    </row>
    <row r="23" spans="1:17" x14ac:dyDescent="0.2">
      <c r="A23" s="67">
        <v>8022</v>
      </c>
      <c r="B23" s="78" t="s">
        <v>23</v>
      </c>
      <c r="C23" s="79">
        <v>704</v>
      </c>
      <c r="D23" s="78" t="s">
        <v>556</v>
      </c>
      <c r="E23" s="80" t="s">
        <v>100</v>
      </c>
      <c r="F23" s="104">
        <v>1941.1250000000002</v>
      </c>
      <c r="G23" s="104">
        <v>1869.9000000000003</v>
      </c>
      <c r="H23" s="104">
        <v>1875.7999999999995</v>
      </c>
      <c r="I23" s="104">
        <v>1804.0000000000005</v>
      </c>
      <c r="J23" s="104">
        <v>2252.5000000000005</v>
      </c>
      <c r="K23" s="104">
        <v>1785.6000000000008</v>
      </c>
      <c r="L23" s="104">
        <v>2063</v>
      </c>
      <c r="M23" s="104">
        <v>2066.3000000000006</v>
      </c>
      <c r="N23" s="104">
        <v>1811.9</v>
      </c>
      <c r="O23" s="104">
        <v>1869.100000000001</v>
      </c>
      <c r="P23" s="104">
        <v>1983.3000000000009</v>
      </c>
      <c r="Q23" s="104">
        <v>1965.7000000000003</v>
      </c>
    </row>
    <row r="24" spans="1:17" x14ac:dyDescent="0.2">
      <c r="A24" s="67">
        <v>8023</v>
      </c>
      <c r="B24" s="78" t="s">
        <v>24</v>
      </c>
      <c r="C24" s="79">
        <v>307</v>
      </c>
      <c r="D24" s="78" t="s">
        <v>554</v>
      </c>
      <c r="E24" s="80" t="s">
        <v>34</v>
      </c>
      <c r="F24" s="104">
        <v>1115.19875</v>
      </c>
      <c r="G24" s="104">
        <v>1038.1899999999996</v>
      </c>
      <c r="H24" s="104">
        <v>1059.3000000000006</v>
      </c>
      <c r="I24" s="104">
        <v>1049.5999999999999</v>
      </c>
      <c r="J24" s="104">
        <v>1297.8999999999994</v>
      </c>
      <c r="K24" s="104">
        <v>974.60000000000036</v>
      </c>
      <c r="L24" s="104">
        <v>1268.9000000000001</v>
      </c>
      <c r="M24" s="104">
        <v>1256.9999999999995</v>
      </c>
      <c r="N24" s="104">
        <v>976.10000000000014</v>
      </c>
      <c r="O24" s="104">
        <v>1093.6000000000001</v>
      </c>
      <c r="P24" s="104">
        <v>1015.9999999999999</v>
      </c>
      <c r="Q24" s="104">
        <v>1141.5000000000002</v>
      </c>
    </row>
    <row r="25" spans="1:17" x14ac:dyDescent="0.2">
      <c r="A25" s="67">
        <v>8024</v>
      </c>
      <c r="B25" s="78" t="s">
        <v>25</v>
      </c>
      <c r="C25" s="79">
        <v>854</v>
      </c>
      <c r="D25" s="78" t="s">
        <v>556</v>
      </c>
      <c r="E25" s="80" t="s">
        <v>541</v>
      </c>
      <c r="F25" s="104">
        <v>1841.9962499999999</v>
      </c>
      <c r="G25" s="104">
        <v>1791.2000000000007</v>
      </c>
      <c r="H25" s="104">
        <v>2065.8999999999992</v>
      </c>
      <c r="I25" s="104">
        <v>1815.1000000000008</v>
      </c>
      <c r="J25" s="104">
        <v>2159.2699999999991</v>
      </c>
      <c r="K25" s="104">
        <v>1594.3999999999994</v>
      </c>
      <c r="L25" s="104">
        <v>1828.700000000001</v>
      </c>
      <c r="M25" s="104">
        <v>1903.4</v>
      </c>
      <c r="N25" s="104">
        <v>1578</v>
      </c>
      <c r="O25" s="104">
        <v>1564.2999999999988</v>
      </c>
      <c r="P25" s="104">
        <v>1686.7000000000003</v>
      </c>
      <c r="Q25" s="104">
        <v>1679.7000000000003</v>
      </c>
    </row>
    <row r="26" spans="1:17" x14ac:dyDescent="0.2">
      <c r="A26" s="67">
        <v>8025</v>
      </c>
      <c r="B26" s="78" t="s">
        <v>26</v>
      </c>
      <c r="C26" s="79">
        <v>489</v>
      </c>
      <c r="D26" s="78" t="s">
        <v>555</v>
      </c>
      <c r="E26" s="80" t="s">
        <v>163</v>
      </c>
      <c r="F26" s="104">
        <v>1028.7249999999999</v>
      </c>
      <c r="G26" s="104">
        <v>936.40000000000009</v>
      </c>
      <c r="H26" s="104">
        <v>1052.7000000000003</v>
      </c>
      <c r="I26" s="104">
        <v>1038.7999999999997</v>
      </c>
      <c r="J26" s="104">
        <v>1310.4999999999993</v>
      </c>
      <c r="K26" s="104">
        <v>890.4000000000002</v>
      </c>
      <c r="L26" s="104">
        <v>1077.0999999999997</v>
      </c>
      <c r="M26" s="104">
        <v>1091</v>
      </c>
      <c r="N26" s="104">
        <v>832.8999999999993</v>
      </c>
      <c r="O26" s="104">
        <v>890.09999999999991</v>
      </c>
      <c r="P26" s="104">
        <v>868.30000000000041</v>
      </c>
      <c r="Q26" s="104">
        <v>960.40000000000066</v>
      </c>
    </row>
    <row r="27" spans="1:17" x14ac:dyDescent="0.2">
      <c r="A27" s="67">
        <v>8026</v>
      </c>
      <c r="B27" s="78" t="s">
        <v>27</v>
      </c>
      <c r="C27" s="79">
        <v>843</v>
      </c>
      <c r="D27" s="78" t="s">
        <v>553</v>
      </c>
      <c r="E27" s="80" t="s">
        <v>130</v>
      </c>
      <c r="F27" s="104">
        <v>1593.4125000000001</v>
      </c>
      <c r="G27" s="104">
        <v>1560.5</v>
      </c>
      <c r="H27" s="104">
        <v>1631.4000000000003</v>
      </c>
      <c r="I27" s="104">
        <v>1524.7000000000016</v>
      </c>
      <c r="J27" s="104">
        <v>1873.6</v>
      </c>
      <c r="K27" s="104">
        <v>1402.1000000000004</v>
      </c>
      <c r="L27" s="104">
        <v>1624.8999999999999</v>
      </c>
      <c r="M27" s="104">
        <v>1713.799999999999</v>
      </c>
      <c r="N27" s="104">
        <v>1416.3</v>
      </c>
      <c r="O27" s="104">
        <v>1405.3000000000004</v>
      </c>
      <c r="P27" s="104">
        <v>1485.3000000000002</v>
      </c>
      <c r="Q27" s="104">
        <v>1487.4999999999995</v>
      </c>
    </row>
    <row r="28" spans="1:17" x14ac:dyDescent="0.2">
      <c r="A28" s="67">
        <v>8027</v>
      </c>
      <c r="B28" s="78" t="s">
        <v>28</v>
      </c>
      <c r="C28" s="79">
        <v>252</v>
      </c>
      <c r="D28" s="78" t="s">
        <v>557</v>
      </c>
      <c r="E28" s="80" t="s">
        <v>544</v>
      </c>
      <c r="F28" s="104">
        <v>999.25000000000011</v>
      </c>
      <c r="G28" s="104">
        <v>962.20000000000016</v>
      </c>
      <c r="H28" s="104">
        <v>977.30000000000041</v>
      </c>
      <c r="I28" s="104">
        <v>959.9</v>
      </c>
      <c r="J28" s="104">
        <v>1207.4000000000001</v>
      </c>
      <c r="K28" s="104">
        <v>869.59999999999991</v>
      </c>
      <c r="L28" s="104">
        <v>1088.3000000000004</v>
      </c>
      <c r="M28" s="104">
        <v>1070.5999999999999</v>
      </c>
      <c r="N28" s="104">
        <v>858.7</v>
      </c>
      <c r="O28" s="104">
        <v>939.50000000000011</v>
      </c>
      <c r="P28" s="104">
        <v>893.49999999999966</v>
      </c>
      <c r="Q28" s="104">
        <v>1014.7999999999998</v>
      </c>
    </row>
    <row r="29" spans="1:17" x14ac:dyDescent="0.2">
      <c r="A29" s="67">
        <v>8028</v>
      </c>
      <c r="B29" s="78" t="s">
        <v>559</v>
      </c>
      <c r="C29" s="79">
        <v>299</v>
      </c>
      <c r="D29" s="78" t="s">
        <v>555</v>
      </c>
      <c r="E29" s="80" t="s">
        <v>545</v>
      </c>
      <c r="F29" s="104">
        <v>1089.1625000000001</v>
      </c>
      <c r="G29" s="104">
        <v>1005.6999999999998</v>
      </c>
      <c r="H29" s="104">
        <v>1091.3000000000009</v>
      </c>
      <c r="I29" s="104">
        <v>1077.1999999999996</v>
      </c>
      <c r="J29" s="104">
        <v>1369.1999999999998</v>
      </c>
      <c r="K29" s="104">
        <v>955.2</v>
      </c>
      <c r="L29" s="104">
        <v>1141.2000000000003</v>
      </c>
      <c r="M29" s="104">
        <v>1152.3999999999999</v>
      </c>
      <c r="N29" s="104">
        <v>921.10000000000048</v>
      </c>
      <c r="O29" s="104">
        <v>980.70000000000027</v>
      </c>
      <c r="P29" s="104">
        <v>966.59999999999957</v>
      </c>
      <c r="Q29" s="104">
        <v>1043.5499999999997</v>
      </c>
    </row>
    <row r="30" spans="1:17" x14ac:dyDescent="0.2">
      <c r="A30" s="67">
        <v>8029</v>
      </c>
      <c r="B30" s="78" t="s">
        <v>30</v>
      </c>
      <c r="C30" s="79">
        <v>104</v>
      </c>
      <c r="D30" s="78" t="s">
        <v>552</v>
      </c>
      <c r="E30" s="80" t="s">
        <v>218</v>
      </c>
      <c r="F30" s="104">
        <v>619.18750000000011</v>
      </c>
      <c r="G30" s="104">
        <v>509.40000000000015</v>
      </c>
      <c r="H30" s="104">
        <v>643.20000000000016</v>
      </c>
      <c r="I30" s="104">
        <v>613.80000000000018</v>
      </c>
      <c r="J30" s="104">
        <v>814.79999999999984</v>
      </c>
      <c r="K30" s="104">
        <v>525.80000000000007</v>
      </c>
      <c r="L30" s="104">
        <v>681.90000000000066</v>
      </c>
      <c r="M30" s="104">
        <v>693.20000000000016</v>
      </c>
      <c r="N30" s="104">
        <v>471.40000000000003</v>
      </c>
      <c r="O30" s="104">
        <v>604.30000000000018</v>
      </c>
      <c r="P30" s="104">
        <v>551.90000000000009</v>
      </c>
      <c r="Q30" s="104">
        <v>651.4</v>
      </c>
    </row>
    <row r="31" spans="1:17" x14ac:dyDescent="0.2">
      <c r="A31" s="67">
        <v>8030</v>
      </c>
      <c r="B31" s="78" t="s">
        <v>31</v>
      </c>
      <c r="C31" s="79">
        <v>147</v>
      </c>
      <c r="D31" s="78" t="s">
        <v>552</v>
      </c>
      <c r="E31" s="80" t="s">
        <v>31</v>
      </c>
      <c r="F31" s="104">
        <v>651.83750000000009</v>
      </c>
      <c r="G31" s="104">
        <v>545.10000000000014</v>
      </c>
      <c r="H31" s="104">
        <v>629.70000000000039</v>
      </c>
      <c r="I31" s="104">
        <v>629.3000000000003</v>
      </c>
      <c r="J31" s="104">
        <v>837.1999999999997</v>
      </c>
      <c r="K31" s="104">
        <v>553.09999999999991</v>
      </c>
      <c r="L31" s="104">
        <v>750.50000000000011</v>
      </c>
      <c r="M31" s="104">
        <v>742.3000000000003</v>
      </c>
      <c r="N31" s="104">
        <v>527.50000000000023</v>
      </c>
      <c r="O31" s="104">
        <v>604.30000000000018</v>
      </c>
      <c r="P31" s="104">
        <v>551.90000000000009</v>
      </c>
      <c r="Q31" s="104">
        <v>651.4</v>
      </c>
    </row>
    <row r="32" spans="1:17" x14ac:dyDescent="0.2">
      <c r="A32" s="67">
        <v>8031</v>
      </c>
      <c r="B32" s="78" t="s">
        <v>32</v>
      </c>
      <c r="C32" s="79">
        <v>680</v>
      </c>
      <c r="D32" s="78" t="s">
        <v>555</v>
      </c>
      <c r="E32" s="80" t="s">
        <v>144</v>
      </c>
      <c r="F32" s="104">
        <v>1342.4850000000001</v>
      </c>
      <c r="G32" s="104">
        <v>1340.8999999999999</v>
      </c>
      <c r="H32" s="104">
        <v>1286.5999999999997</v>
      </c>
      <c r="I32" s="104">
        <v>1273.78</v>
      </c>
      <c r="J32" s="104">
        <v>1627.1999999999998</v>
      </c>
      <c r="K32" s="104">
        <v>1207.0999999999999</v>
      </c>
      <c r="L32" s="104">
        <v>1451.5000000000005</v>
      </c>
      <c r="M32" s="104">
        <v>1406.3000000000002</v>
      </c>
      <c r="N32" s="104">
        <v>1146.4999999999998</v>
      </c>
      <c r="O32" s="104">
        <v>1283.3000000000002</v>
      </c>
      <c r="P32" s="104">
        <v>1234.0000000000002</v>
      </c>
      <c r="Q32" s="104">
        <v>1345.0999999999997</v>
      </c>
    </row>
    <row r="33" spans="1:17" x14ac:dyDescent="0.2">
      <c r="A33" s="67">
        <v>8032</v>
      </c>
      <c r="B33" s="78" t="s">
        <v>33</v>
      </c>
      <c r="C33" s="79">
        <v>33</v>
      </c>
      <c r="D33" s="78" t="s">
        <v>552</v>
      </c>
      <c r="E33" s="80" t="s">
        <v>218</v>
      </c>
      <c r="F33" s="104">
        <v>619.18750000000011</v>
      </c>
      <c r="G33" s="104">
        <v>509.40000000000015</v>
      </c>
      <c r="H33" s="104">
        <v>643.20000000000016</v>
      </c>
      <c r="I33" s="104">
        <v>613.80000000000018</v>
      </c>
      <c r="J33" s="104">
        <v>814.79999999999984</v>
      </c>
      <c r="K33" s="104">
        <v>525.80000000000007</v>
      </c>
      <c r="L33" s="104">
        <v>681.90000000000066</v>
      </c>
      <c r="M33" s="104">
        <v>693.20000000000016</v>
      </c>
      <c r="N33" s="104">
        <v>471.40000000000003</v>
      </c>
      <c r="O33" s="104">
        <v>604.30000000000018</v>
      </c>
      <c r="P33" s="104">
        <v>551.90000000000009</v>
      </c>
      <c r="Q33" s="104">
        <v>651.4</v>
      </c>
    </row>
    <row r="34" spans="1:17" x14ac:dyDescent="0.2">
      <c r="A34" s="67">
        <v>8033</v>
      </c>
      <c r="B34" s="78" t="s">
        <v>34</v>
      </c>
      <c r="C34" s="79">
        <v>203</v>
      </c>
      <c r="D34" s="78" t="s">
        <v>554</v>
      </c>
      <c r="E34" s="80" t="s">
        <v>34</v>
      </c>
      <c r="F34" s="104">
        <v>1115.19875</v>
      </c>
      <c r="G34" s="104">
        <v>1038.1899999999996</v>
      </c>
      <c r="H34" s="104">
        <v>1059.3000000000006</v>
      </c>
      <c r="I34" s="104">
        <v>1049.5999999999999</v>
      </c>
      <c r="J34" s="104">
        <v>1297.8999999999994</v>
      </c>
      <c r="K34" s="104">
        <v>974.60000000000036</v>
      </c>
      <c r="L34" s="104">
        <v>1268.9000000000001</v>
      </c>
      <c r="M34" s="104">
        <v>1256.9999999999995</v>
      </c>
      <c r="N34" s="104">
        <v>976.10000000000014</v>
      </c>
      <c r="O34" s="104">
        <v>1093.6000000000001</v>
      </c>
      <c r="P34" s="104">
        <v>1015.9999999999999</v>
      </c>
      <c r="Q34" s="104">
        <v>1141.5000000000002</v>
      </c>
    </row>
    <row r="35" spans="1:17" x14ac:dyDescent="0.2">
      <c r="A35" s="67">
        <v>8034</v>
      </c>
      <c r="B35" s="78" t="s">
        <v>35</v>
      </c>
      <c r="C35" s="79">
        <v>552</v>
      </c>
      <c r="D35" s="78" t="s">
        <v>551</v>
      </c>
      <c r="E35" s="80" t="s">
        <v>11</v>
      </c>
      <c r="F35" s="104">
        <v>1453.0625000000007</v>
      </c>
      <c r="G35" s="104">
        <v>1476.0000000000005</v>
      </c>
      <c r="H35" s="104">
        <v>1418.5999999999997</v>
      </c>
      <c r="I35" s="104">
        <v>1386.8000000000009</v>
      </c>
      <c r="J35" s="104">
        <v>1689.6999999999998</v>
      </c>
      <c r="K35" s="104">
        <v>1284.4000000000001</v>
      </c>
      <c r="L35" s="104">
        <v>1593.1000000000015</v>
      </c>
      <c r="M35" s="104">
        <v>1540.9999999999995</v>
      </c>
      <c r="N35" s="104">
        <v>1234.9000000000012</v>
      </c>
      <c r="O35" s="104">
        <v>1376.8999999999999</v>
      </c>
      <c r="P35" s="104">
        <v>1323.9999999999995</v>
      </c>
      <c r="Q35" s="104">
        <v>1474.3000000000006</v>
      </c>
    </row>
    <row r="36" spans="1:17" x14ac:dyDescent="0.2">
      <c r="A36" s="67">
        <v>8035</v>
      </c>
      <c r="B36" s="78" t="s">
        <v>36</v>
      </c>
      <c r="C36" s="79">
        <v>5</v>
      </c>
      <c r="D36" s="78" t="s">
        <v>552</v>
      </c>
      <c r="E36" s="80" t="s">
        <v>111</v>
      </c>
      <c r="F36" s="104">
        <v>895.83749999999986</v>
      </c>
      <c r="G36" s="104">
        <v>894.79999999999961</v>
      </c>
      <c r="H36" s="104">
        <v>910.70000000000016</v>
      </c>
      <c r="I36" s="104">
        <v>874.49999999999955</v>
      </c>
      <c r="J36" s="104">
        <v>1039.3</v>
      </c>
      <c r="K36" s="104">
        <v>764.69999999999982</v>
      </c>
      <c r="L36" s="104">
        <v>991.4</v>
      </c>
      <c r="M36" s="104">
        <v>983.19999999999993</v>
      </c>
      <c r="N36" s="104">
        <v>708.10000000000014</v>
      </c>
      <c r="O36" s="104">
        <v>836.49999999999989</v>
      </c>
      <c r="P36" s="104">
        <v>753.10000000000014</v>
      </c>
      <c r="Q36" s="104">
        <v>894.50000000000011</v>
      </c>
    </row>
    <row r="37" spans="1:17" x14ac:dyDescent="0.2">
      <c r="A37" s="67">
        <v>8036</v>
      </c>
      <c r="B37" s="78" t="s">
        <v>37</v>
      </c>
      <c r="C37" s="79">
        <v>688</v>
      </c>
      <c r="D37" s="78" t="s">
        <v>555</v>
      </c>
      <c r="E37" s="80" t="s">
        <v>144</v>
      </c>
      <c r="F37" s="104">
        <v>1342.4850000000001</v>
      </c>
      <c r="G37" s="104">
        <v>1340.8999999999999</v>
      </c>
      <c r="H37" s="104">
        <v>1286.5999999999997</v>
      </c>
      <c r="I37" s="104">
        <v>1273.78</v>
      </c>
      <c r="J37" s="104">
        <v>1627.1999999999998</v>
      </c>
      <c r="K37" s="104">
        <v>1207.0999999999999</v>
      </c>
      <c r="L37" s="104">
        <v>1451.5000000000005</v>
      </c>
      <c r="M37" s="104">
        <v>1406.3000000000002</v>
      </c>
      <c r="N37" s="104">
        <v>1146.4999999999998</v>
      </c>
      <c r="O37" s="104">
        <v>1283.3000000000002</v>
      </c>
      <c r="P37" s="104">
        <v>1234.0000000000002</v>
      </c>
      <c r="Q37" s="104">
        <v>1345.0999999999997</v>
      </c>
    </row>
    <row r="38" spans="1:17" x14ac:dyDescent="0.2">
      <c r="A38" s="67">
        <v>8037</v>
      </c>
      <c r="B38" s="78" t="s">
        <v>38</v>
      </c>
      <c r="C38" s="79">
        <v>489</v>
      </c>
      <c r="D38" s="78" t="s">
        <v>553</v>
      </c>
      <c r="E38" s="80" t="s">
        <v>101</v>
      </c>
      <c r="F38" s="104">
        <v>1654.3374999999999</v>
      </c>
      <c r="G38" s="104">
        <v>1694.6999999999998</v>
      </c>
      <c r="H38" s="104">
        <v>1676.5000000000009</v>
      </c>
      <c r="I38" s="104">
        <v>1555.6999999999996</v>
      </c>
      <c r="J38" s="104">
        <v>1830.9999999999998</v>
      </c>
      <c r="K38" s="104">
        <v>1472.6</v>
      </c>
      <c r="L38" s="104">
        <v>1809.9999999999995</v>
      </c>
      <c r="M38" s="104">
        <v>1767.7999999999988</v>
      </c>
      <c r="N38" s="104">
        <v>1426.4</v>
      </c>
      <c r="O38" s="104">
        <v>1553.8000000000011</v>
      </c>
      <c r="P38" s="104">
        <v>1526.4000000000008</v>
      </c>
      <c r="Q38" s="104">
        <v>1619.7999999999993</v>
      </c>
    </row>
    <row r="39" spans="1:17" x14ac:dyDescent="0.2">
      <c r="A39" s="67">
        <v>8038</v>
      </c>
      <c r="B39" s="78" t="s">
        <v>39</v>
      </c>
      <c r="C39" s="79">
        <v>260</v>
      </c>
      <c r="D39" s="78" t="s">
        <v>551</v>
      </c>
      <c r="E39" s="80" t="s">
        <v>11</v>
      </c>
      <c r="F39" s="104">
        <v>1453.0625000000007</v>
      </c>
      <c r="G39" s="104">
        <v>1476.0000000000005</v>
      </c>
      <c r="H39" s="104">
        <v>1418.5999999999997</v>
      </c>
      <c r="I39" s="104">
        <v>1386.8000000000009</v>
      </c>
      <c r="J39" s="104">
        <v>1689.6999999999998</v>
      </c>
      <c r="K39" s="104">
        <v>1284.4000000000001</v>
      </c>
      <c r="L39" s="104">
        <v>1593.1000000000015</v>
      </c>
      <c r="M39" s="104">
        <v>1540.9999999999995</v>
      </c>
      <c r="N39" s="104">
        <v>1234.9000000000012</v>
      </c>
      <c r="O39" s="104">
        <v>1376.8999999999999</v>
      </c>
      <c r="P39" s="104">
        <v>1323.9999999999995</v>
      </c>
      <c r="Q39" s="104">
        <v>1474.3000000000006</v>
      </c>
    </row>
    <row r="40" spans="1:17" x14ac:dyDescent="0.2">
      <c r="A40" s="67">
        <v>8039</v>
      </c>
      <c r="B40" s="78" t="s">
        <v>40</v>
      </c>
      <c r="C40" s="79">
        <v>321</v>
      </c>
      <c r="D40" s="78" t="s">
        <v>554</v>
      </c>
      <c r="E40" s="80" t="s">
        <v>309</v>
      </c>
      <c r="F40" s="104">
        <v>1225.0549999999998</v>
      </c>
      <c r="G40" s="104">
        <v>1153.8</v>
      </c>
      <c r="H40" s="104">
        <v>1195.04</v>
      </c>
      <c r="I40" s="104">
        <v>1180.9000000000003</v>
      </c>
      <c r="J40" s="104">
        <v>1437.1000000000001</v>
      </c>
      <c r="K40" s="104">
        <v>1066.8999999999992</v>
      </c>
      <c r="L40" s="104">
        <v>1369.4999999999998</v>
      </c>
      <c r="M40" s="104">
        <v>1338.6999999999991</v>
      </c>
      <c r="N40" s="104">
        <v>1058.5000000000002</v>
      </c>
      <c r="O40" s="104">
        <v>1207</v>
      </c>
      <c r="P40" s="104">
        <v>1116.5000000000005</v>
      </c>
      <c r="Q40" s="104">
        <v>1266.0000000000002</v>
      </c>
    </row>
    <row r="41" spans="1:17" x14ac:dyDescent="0.2">
      <c r="A41" s="67">
        <v>8040</v>
      </c>
      <c r="B41" s="78" t="s">
        <v>41</v>
      </c>
      <c r="C41" s="79">
        <v>15</v>
      </c>
      <c r="D41" s="78" t="s">
        <v>552</v>
      </c>
      <c r="E41" s="80" t="s">
        <v>218</v>
      </c>
      <c r="F41" s="104">
        <v>619.18750000000011</v>
      </c>
      <c r="G41" s="104">
        <v>509.40000000000015</v>
      </c>
      <c r="H41" s="104">
        <v>643.20000000000016</v>
      </c>
      <c r="I41" s="104">
        <v>613.80000000000018</v>
      </c>
      <c r="J41" s="104">
        <v>814.79999999999984</v>
      </c>
      <c r="K41" s="104">
        <v>525.80000000000007</v>
      </c>
      <c r="L41" s="104">
        <v>681.90000000000066</v>
      </c>
      <c r="M41" s="104">
        <v>693.20000000000016</v>
      </c>
      <c r="N41" s="104">
        <v>471.40000000000003</v>
      </c>
      <c r="O41" s="104">
        <v>604.30000000000018</v>
      </c>
      <c r="P41" s="104">
        <v>551.90000000000009</v>
      </c>
      <c r="Q41" s="104">
        <v>651.4</v>
      </c>
    </row>
    <row r="42" spans="1:17" x14ac:dyDescent="0.2">
      <c r="A42" s="67">
        <v>8041</v>
      </c>
      <c r="B42" s="78" t="s">
        <v>42</v>
      </c>
      <c r="C42" s="79">
        <v>175</v>
      </c>
      <c r="D42" s="78" t="s">
        <v>554</v>
      </c>
      <c r="E42" s="80" t="s">
        <v>309</v>
      </c>
      <c r="F42" s="104">
        <v>1225.0549999999998</v>
      </c>
      <c r="G42" s="104">
        <v>1153.8</v>
      </c>
      <c r="H42" s="104">
        <v>1195.04</v>
      </c>
      <c r="I42" s="104">
        <v>1180.9000000000003</v>
      </c>
      <c r="J42" s="104">
        <v>1437.1000000000001</v>
      </c>
      <c r="K42" s="104">
        <v>1066.8999999999992</v>
      </c>
      <c r="L42" s="104">
        <v>1369.4999999999998</v>
      </c>
      <c r="M42" s="104">
        <v>1338.6999999999991</v>
      </c>
      <c r="N42" s="104">
        <v>1058.5000000000002</v>
      </c>
      <c r="O42" s="104">
        <v>1207</v>
      </c>
      <c r="P42" s="104">
        <v>1116.5000000000005</v>
      </c>
      <c r="Q42" s="104">
        <v>1266.0000000000002</v>
      </c>
    </row>
    <row r="43" spans="1:17" x14ac:dyDescent="0.2">
      <c r="A43" s="67">
        <v>8042</v>
      </c>
      <c r="B43" s="78" t="s">
        <v>43</v>
      </c>
      <c r="C43" s="79">
        <v>346</v>
      </c>
      <c r="D43" s="78" t="s">
        <v>554</v>
      </c>
      <c r="E43" s="80" t="s">
        <v>309</v>
      </c>
      <c r="F43" s="104">
        <v>1225.0549999999998</v>
      </c>
      <c r="G43" s="104">
        <v>1153.8</v>
      </c>
      <c r="H43" s="104">
        <v>1195.04</v>
      </c>
      <c r="I43" s="104">
        <v>1180.9000000000003</v>
      </c>
      <c r="J43" s="104">
        <v>1437.1000000000001</v>
      </c>
      <c r="K43" s="104">
        <v>1066.8999999999992</v>
      </c>
      <c r="L43" s="104">
        <v>1369.4999999999998</v>
      </c>
      <c r="M43" s="104">
        <v>1338.6999999999991</v>
      </c>
      <c r="N43" s="104">
        <v>1058.5000000000002</v>
      </c>
      <c r="O43" s="104">
        <v>1207</v>
      </c>
      <c r="P43" s="104">
        <v>1116.5000000000005</v>
      </c>
      <c r="Q43" s="104">
        <v>1266.0000000000002</v>
      </c>
    </row>
    <row r="44" spans="1:17" x14ac:dyDescent="0.2">
      <c r="A44" s="67">
        <v>8043</v>
      </c>
      <c r="B44" s="78" t="s">
        <v>44</v>
      </c>
      <c r="C44" s="79">
        <v>142</v>
      </c>
      <c r="D44" s="78" t="s">
        <v>560</v>
      </c>
      <c r="E44" s="80" t="s">
        <v>546</v>
      </c>
      <c r="F44" s="104">
        <v>770.53749999999991</v>
      </c>
      <c r="G44" s="104">
        <v>706.29999999999984</v>
      </c>
      <c r="H44" s="104">
        <v>776.8</v>
      </c>
      <c r="I44" s="104">
        <v>794.99999999999977</v>
      </c>
      <c r="J44" s="104">
        <v>981.60000000000036</v>
      </c>
      <c r="K44" s="104">
        <v>654.79999999999973</v>
      </c>
      <c r="L44" s="104">
        <v>802.50000000000045</v>
      </c>
      <c r="M44" s="104">
        <v>829.40000000000009</v>
      </c>
      <c r="N44" s="104">
        <v>617.9</v>
      </c>
      <c r="O44" s="104">
        <v>679.69999999999982</v>
      </c>
      <c r="P44" s="104">
        <v>626.49999999999955</v>
      </c>
      <c r="Q44" s="104">
        <v>741.60000000000025</v>
      </c>
    </row>
    <row r="45" spans="1:17" x14ac:dyDescent="0.2">
      <c r="A45" s="67">
        <v>8044</v>
      </c>
      <c r="B45" s="78" t="s">
        <v>45</v>
      </c>
      <c r="C45" s="79">
        <v>317</v>
      </c>
      <c r="D45" s="78" t="s">
        <v>555</v>
      </c>
      <c r="E45" s="80" t="s">
        <v>545</v>
      </c>
      <c r="F45" s="104">
        <v>1089.1625000000001</v>
      </c>
      <c r="G45" s="104">
        <v>1005.6999999999998</v>
      </c>
      <c r="H45" s="104">
        <v>1091.3000000000009</v>
      </c>
      <c r="I45" s="104">
        <v>1077.1999999999996</v>
      </c>
      <c r="J45" s="104">
        <v>1369.1999999999998</v>
      </c>
      <c r="K45" s="104">
        <v>955.2</v>
      </c>
      <c r="L45" s="104">
        <v>1141.2000000000003</v>
      </c>
      <c r="M45" s="104">
        <v>1152.3999999999999</v>
      </c>
      <c r="N45" s="104">
        <v>921.10000000000048</v>
      </c>
      <c r="O45" s="104">
        <v>980.70000000000027</v>
      </c>
      <c r="P45" s="104">
        <v>966.59999999999957</v>
      </c>
      <c r="Q45" s="104">
        <v>1043.5499999999997</v>
      </c>
    </row>
    <row r="46" spans="1:17" x14ac:dyDescent="0.2">
      <c r="A46" s="67">
        <v>8045</v>
      </c>
      <c r="B46" s="78" t="s">
        <v>46</v>
      </c>
      <c r="C46" s="79">
        <v>1279</v>
      </c>
      <c r="D46" s="78" t="s">
        <v>556</v>
      </c>
      <c r="E46" s="80" t="s">
        <v>100</v>
      </c>
      <c r="F46" s="104">
        <v>1941.1250000000002</v>
      </c>
      <c r="G46" s="104">
        <v>1869.9000000000003</v>
      </c>
      <c r="H46" s="104">
        <v>1875.7999999999995</v>
      </c>
      <c r="I46" s="104">
        <v>1804.0000000000005</v>
      </c>
      <c r="J46" s="104">
        <v>2252.5000000000005</v>
      </c>
      <c r="K46" s="104">
        <v>1785.6000000000008</v>
      </c>
      <c r="L46" s="104">
        <v>2063</v>
      </c>
      <c r="M46" s="104">
        <v>2066.3000000000006</v>
      </c>
      <c r="N46" s="104">
        <v>1811.9</v>
      </c>
      <c r="O46" s="104">
        <v>1869.100000000001</v>
      </c>
      <c r="P46" s="104">
        <v>1983.3000000000009</v>
      </c>
      <c r="Q46" s="104">
        <v>1965.7000000000003</v>
      </c>
    </row>
    <row r="47" spans="1:17" x14ac:dyDescent="0.2">
      <c r="A47" s="67">
        <v>8046</v>
      </c>
      <c r="B47" s="78" t="s">
        <v>47</v>
      </c>
      <c r="C47" s="79">
        <v>193</v>
      </c>
      <c r="D47" s="78" t="s">
        <v>554</v>
      </c>
      <c r="E47" s="80" t="s">
        <v>309</v>
      </c>
      <c r="F47" s="104">
        <v>1225.0549999999998</v>
      </c>
      <c r="G47" s="104">
        <v>1153.8</v>
      </c>
      <c r="H47" s="104">
        <v>1195.04</v>
      </c>
      <c r="I47" s="104">
        <v>1180.9000000000003</v>
      </c>
      <c r="J47" s="104">
        <v>1437.1000000000001</v>
      </c>
      <c r="K47" s="104">
        <v>1066.8999999999992</v>
      </c>
      <c r="L47" s="104">
        <v>1369.4999999999998</v>
      </c>
      <c r="M47" s="104">
        <v>1338.6999999999991</v>
      </c>
      <c r="N47" s="104">
        <v>1058.5000000000002</v>
      </c>
      <c r="O47" s="104">
        <v>1207</v>
      </c>
      <c r="P47" s="104">
        <v>1116.5000000000005</v>
      </c>
      <c r="Q47" s="104">
        <v>1266.0000000000002</v>
      </c>
    </row>
    <row r="48" spans="1:17" x14ac:dyDescent="0.2">
      <c r="A48" s="67">
        <v>8047</v>
      </c>
      <c r="B48" s="78" t="s">
        <v>48</v>
      </c>
      <c r="C48" s="79">
        <v>507</v>
      </c>
      <c r="D48" s="78" t="s">
        <v>551</v>
      </c>
      <c r="E48" s="80" t="s">
        <v>540</v>
      </c>
      <c r="F48" s="104">
        <v>1387.1125</v>
      </c>
      <c r="G48" s="104">
        <v>1420.1999999999996</v>
      </c>
      <c r="H48" s="104">
        <v>1427.8000000000002</v>
      </c>
      <c r="I48" s="104">
        <v>1355.1000000000008</v>
      </c>
      <c r="J48" s="104">
        <v>1653.0999999999992</v>
      </c>
      <c r="K48" s="104">
        <v>1187.2000000000005</v>
      </c>
      <c r="L48" s="104">
        <v>1423.5999999999995</v>
      </c>
      <c r="M48" s="104">
        <v>1458.3999999999996</v>
      </c>
      <c r="N48" s="104">
        <v>1171.4999999999995</v>
      </c>
      <c r="O48" s="104">
        <v>1239.8000000000011</v>
      </c>
      <c r="P48" s="104">
        <v>1233.9999999999995</v>
      </c>
      <c r="Q48" s="104">
        <v>1340.2999999999995</v>
      </c>
    </row>
    <row r="49" spans="1:17" x14ac:dyDescent="0.2">
      <c r="A49" s="67">
        <v>8048</v>
      </c>
      <c r="B49" s="78" t="s">
        <v>49</v>
      </c>
      <c r="C49" s="79">
        <v>351</v>
      </c>
      <c r="D49" s="78" t="s">
        <v>555</v>
      </c>
      <c r="E49" s="80" t="s">
        <v>545</v>
      </c>
      <c r="F49" s="104">
        <v>1089.1625000000001</v>
      </c>
      <c r="G49" s="104">
        <v>1005.6999999999998</v>
      </c>
      <c r="H49" s="104">
        <v>1091.3000000000009</v>
      </c>
      <c r="I49" s="104">
        <v>1077.1999999999996</v>
      </c>
      <c r="J49" s="104">
        <v>1369.1999999999998</v>
      </c>
      <c r="K49" s="104">
        <v>955.2</v>
      </c>
      <c r="L49" s="104">
        <v>1141.2000000000003</v>
      </c>
      <c r="M49" s="104">
        <v>1152.3999999999999</v>
      </c>
      <c r="N49" s="104">
        <v>921.10000000000048</v>
      </c>
      <c r="O49" s="104">
        <v>980.70000000000027</v>
      </c>
      <c r="P49" s="104">
        <v>966.59999999999957</v>
      </c>
      <c r="Q49" s="104">
        <v>1043.5499999999997</v>
      </c>
    </row>
    <row r="50" spans="1:17" x14ac:dyDescent="0.2">
      <c r="A50" s="67">
        <v>8049</v>
      </c>
      <c r="B50" s="78" t="s">
        <v>50</v>
      </c>
      <c r="C50" s="79">
        <v>611</v>
      </c>
      <c r="D50" s="78" t="s">
        <v>556</v>
      </c>
      <c r="E50" s="80" t="s">
        <v>100</v>
      </c>
      <c r="F50" s="104">
        <v>1941.1250000000002</v>
      </c>
      <c r="G50" s="104">
        <v>1869.9000000000003</v>
      </c>
      <c r="H50" s="104">
        <v>1875.7999999999995</v>
      </c>
      <c r="I50" s="104">
        <v>1804.0000000000005</v>
      </c>
      <c r="J50" s="104">
        <v>2252.5000000000005</v>
      </c>
      <c r="K50" s="104">
        <v>1785.6000000000008</v>
      </c>
      <c r="L50" s="104">
        <v>2063</v>
      </c>
      <c r="M50" s="104">
        <v>2066.3000000000006</v>
      </c>
      <c r="N50" s="104">
        <v>1811.9</v>
      </c>
      <c r="O50" s="104">
        <v>1869.100000000001</v>
      </c>
      <c r="P50" s="104">
        <v>1983.3000000000009</v>
      </c>
      <c r="Q50" s="104">
        <v>1965.7000000000003</v>
      </c>
    </row>
    <row r="51" spans="1:17" x14ac:dyDescent="0.2">
      <c r="A51" s="67">
        <v>8050</v>
      </c>
      <c r="B51" s="78" t="s">
        <v>51</v>
      </c>
      <c r="C51" s="79">
        <v>920</v>
      </c>
      <c r="D51" s="78" t="s">
        <v>556</v>
      </c>
      <c r="E51" s="80" t="s">
        <v>541</v>
      </c>
      <c r="F51" s="104">
        <v>1841.9962499999999</v>
      </c>
      <c r="G51" s="104">
        <v>1791.2000000000007</v>
      </c>
      <c r="H51" s="104">
        <v>2065.8999999999992</v>
      </c>
      <c r="I51" s="104">
        <v>1815.1000000000008</v>
      </c>
      <c r="J51" s="104">
        <v>2159.2699999999991</v>
      </c>
      <c r="K51" s="104">
        <v>1594.3999999999994</v>
      </c>
      <c r="L51" s="104">
        <v>1828.700000000001</v>
      </c>
      <c r="M51" s="104">
        <v>1903.4</v>
      </c>
      <c r="N51" s="104">
        <v>1578</v>
      </c>
      <c r="O51" s="104">
        <v>1564.2999999999988</v>
      </c>
      <c r="P51" s="104">
        <v>1686.7000000000003</v>
      </c>
      <c r="Q51" s="104">
        <v>1679.7000000000003</v>
      </c>
    </row>
    <row r="52" spans="1:17" x14ac:dyDescent="0.2">
      <c r="A52" s="67">
        <v>8051</v>
      </c>
      <c r="B52" s="78" t="s">
        <v>52</v>
      </c>
      <c r="C52" s="79">
        <v>331</v>
      </c>
      <c r="D52" s="78" t="s">
        <v>561</v>
      </c>
      <c r="E52" s="80" t="s">
        <v>265</v>
      </c>
      <c r="F52" s="104">
        <v>976.70000000000027</v>
      </c>
      <c r="G52" s="104">
        <v>954.40000000000032</v>
      </c>
      <c r="H52" s="104">
        <v>963.50000000000057</v>
      </c>
      <c r="I52" s="104">
        <v>919.50000000000034</v>
      </c>
      <c r="J52" s="104">
        <v>1171.9000000000003</v>
      </c>
      <c r="K52" s="104">
        <v>843.50000000000045</v>
      </c>
      <c r="L52" s="104">
        <v>1067.5999999999997</v>
      </c>
      <c r="M52" s="104">
        <v>1016.0000000000001</v>
      </c>
      <c r="N52" s="104">
        <v>877.19999999999959</v>
      </c>
      <c r="O52" s="104">
        <v>931.89999999999964</v>
      </c>
      <c r="P52" s="104">
        <v>877.60000000000048</v>
      </c>
      <c r="Q52" s="104">
        <v>986.99999999999966</v>
      </c>
    </row>
    <row r="53" spans="1:17" x14ac:dyDescent="0.2">
      <c r="A53" s="67">
        <v>8052</v>
      </c>
      <c r="B53" s="78" t="s">
        <v>53</v>
      </c>
      <c r="C53" s="79">
        <v>1395</v>
      </c>
      <c r="D53" s="78" t="s">
        <v>556</v>
      </c>
      <c r="E53" s="80" t="s">
        <v>100</v>
      </c>
      <c r="F53" s="104">
        <v>1941.1250000000002</v>
      </c>
      <c r="G53" s="104">
        <v>1869.9000000000003</v>
      </c>
      <c r="H53" s="104">
        <v>1875.7999999999995</v>
      </c>
      <c r="I53" s="104">
        <v>1804.0000000000005</v>
      </c>
      <c r="J53" s="104">
        <v>2252.5000000000005</v>
      </c>
      <c r="K53" s="104">
        <v>1785.6000000000008</v>
      </c>
      <c r="L53" s="104">
        <v>2063</v>
      </c>
      <c r="M53" s="104">
        <v>2066.3000000000006</v>
      </c>
      <c r="N53" s="104">
        <v>1811.9</v>
      </c>
      <c r="O53" s="104">
        <v>1869.100000000001</v>
      </c>
      <c r="P53" s="104">
        <v>1983.3000000000009</v>
      </c>
      <c r="Q53" s="104">
        <v>1965.7000000000003</v>
      </c>
    </row>
    <row r="54" spans="1:17" x14ac:dyDescent="0.2">
      <c r="A54" s="67">
        <v>8053</v>
      </c>
      <c r="B54" s="78" t="s">
        <v>54</v>
      </c>
      <c r="C54" s="79">
        <v>178</v>
      </c>
      <c r="D54" s="78" t="s">
        <v>551</v>
      </c>
      <c r="E54" s="80" t="s">
        <v>547</v>
      </c>
      <c r="F54" s="104">
        <v>1339.1374999999998</v>
      </c>
      <c r="G54" s="104">
        <v>1403.8000000000002</v>
      </c>
      <c r="H54" s="104">
        <v>1332.2999999999997</v>
      </c>
      <c r="I54" s="104">
        <v>1287.2000000000007</v>
      </c>
      <c r="J54" s="104">
        <v>1568.1999999999994</v>
      </c>
      <c r="K54" s="104">
        <v>1184.4999999999998</v>
      </c>
      <c r="L54" s="104">
        <v>1457.7999999999997</v>
      </c>
      <c r="M54" s="104">
        <v>1364.7999999999997</v>
      </c>
      <c r="N54" s="104">
        <v>1114.5000000000009</v>
      </c>
      <c r="O54" s="104">
        <v>1272.0000000000009</v>
      </c>
      <c r="P54" s="104">
        <v>1206.6999999999998</v>
      </c>
      <c r="Q54" s="104">
        <v>1354.5999999999997</v>
      </c>
    </row>
    <row r="55" spans="1:17" x14ac:dyDescent="0.2">
      <c r="A55" s="67">
        <v>8054</v>
      </c>
      <c r="B55" s="78" t="s">
        <v>55</v>
      </c>
      <c r="C55" s="79">
        <v>132</v>
      </c>
      <c r="D55" s="78" t="s">
        <v>561</v>
      </c>
      <c r="E55" s="80" t="s">
        <v>55</v>
      </c>
      <c r="F55" s="104">
        <v>945.13750000000005</v>
      </c>
      <c r="G55" s="104">
        <v>954.40000000000032</v>
      </c>
      <c r="H55" s="104">
        <v>936.70000000000027</v>
      </c>
      <c r="I55" s="104">
        <v>911.9</v>
      </c>
      <c r="J55" s="104">
        <v>1155.5</v>
      </c>
      <c r="K55" s="104">
        <v>811.20000000000027</v>
      </c>
      <c r="L55" s="104">
        <v>1013.6000000000004</v>
      </c>
      <c r="M55" s="104">
        <v>994.80000000000007</v>
      </c>
      <c r="N55" s="104">
        <v>782.99999999999932</v>
      </c>
      <c r="O55" s="104">
        <v>870.6999999999997</v>
      </c>
      <c r="P55" s="104">
        <v>793.4</v>
      </c>
      <c r="Q55" s="104">
        <v>937.40000000000032</v>
      </c>
    </row>
    <row r="56" spans="1:17" x14ac:dyDescent="0.2">
      <c r="A56" s="67">
        <v>8055</v>
      </c>
      <c r="B56" s="78" t="s">
        <v>56</v>
      </c>
      <c r="C56" s="79">
        <v>773</v>
      </c>
      <c r="D56" s="78" t="s">
        <v>554</v>
      </c>
      <c r="E56" s="80" t="s">
        <v>34</v>
      </c>
      <c r="F56" s="104">
        <v>1115.19875</v>
      </c>
      <c r="G56" s="104">
        <v>1038.1899999999996</v>
      </c>
      <c r="H56" s="104">
        <v>1059.3000000000006</v>
      </c>
      <c r="I56" s="104">
        <v>1049.5999999999999</v>
      </c>
      <c r="J56" s="104">
        <v>1297.8999999999994</v>
      </c>
      <c r="K56" s="104">
        <v>974.60000000000036</v>
      </c>
      <c r="L56" s="104">
        <v>1268.9000000000001</v>
      </c>
      <c r="M56" s="104">
        <v>1256.9999999999995</v>
      </c>
      <c r="N56" s="104">
        <v>976.10000000000014</v>
      </c>
      <c r="O56" s="104">
        <v>1093.6000000000001</v>
      </c>
      <c r="P56" s="104">
        <v>1015.9999999999999</v>
      </c>
      <c r="Q56" s="104">
        <v>1141.5000000000002</v>
      </c>
    </row>
    <row r="57" spans="1:17" x14ac:dyDescent="0.2">
      <c r="A57" s="67">
        <v>8056</v>
      </c>
      <c r="B57" s="78" t="s">
        <v>57</v>
      </c>
      <c r="C57" s="79">
        <v>3</v>
      </c>
      <c r="D57" s="78" t="s">
        <v>550</v>
      </c>
      <c r="E57" s="80" t="s">
        <v>300</v>
      </c>
      <c r="F57" s="104">
        <v>729.23250000000019</v>
      </c>
      <c r="G57" s="104">
        <v>707.66</v>
      </c>
      <c r="H57" s="104">
        <v>718.10000000000025</v>
      </c>
      <c r="I57" s="104">
        <v>737.00000000000011</v>
      </c>
      <c r="J57" s="104">
        <v>913.20000000000073</v>
      </c>
      <c r="K57" s="104">
        <v>633.49999999999989</v>
      </c>
      <c r="L57" s="104">
        <v>785.3000000000003</v>
      </c>
      <c r="M57" s="104">
        <v>767.1</v>
      </c>
      <c r="N57" s="104">
        <v>571.99999999999977</v>
      </c>
      <c r="O57" s="104">
        <v>671.2000000000005</v>
      </c>
      <c r="P57" s="104">
        <v>567.79999999999995</v>
      </c>
      <c r="Q57" s="104">
        <v>712.85000000000014</v>
      </c>
    </row>
    <row r="58" spans="1:17" x14ac:dyDescent="0.2">
      <c r="A58" s="67">
        <v>8057</v>
      </c>
      <c r="B58" s="78" t="s">
        <v>58</v>
      </c>
      <c r="C58" s="79">
        <v>954</v>
      </c>
      <c r="D58" s="78" t="s">
        <v>556</v>
      </c>
      <c r="E58" s="80" t="s">
        <v>541</v>
      </c>
      <c r="F58" s="104">
        <v>1841.9962499999999</v>
      </c>
      <c r="G58" s="104">
        <v>1791.2000000000007</v>
      </c>
      <c r="H58" s="104">
        <v>2065.8999999999992</v>
      </c>
      <c r="I58" s="104">
        <v>1815.1000000000008</v>
      </c>
      <c r="J58" s="104">
        <v>2159.2699999999991</v>
      </c>
      <c r="K58" s="104">
        <v>1594.3999999999994</v>
      </c>
      <c r="L58" s="104">
        <v>1828.700000000001</v>
      </c>
      <c r="M58" s="104">
        <v>1903.4</v>
      </c>
      <c r="N58" s="104">
        <v>1578</v>
      </c>
      <c r="O58" s="104">
        <v>1564.2999999999988</v>
      </c>
      <c r="P58" s="104">
        <v>1686.7000000000003</v>
      </c>
      <c r="Q58" s="104">
        <v>1679.7000000000003</v>
      </c>
    </row>
    <row r="59" spans="1:17" x14ac:dyDescent="0.2">
      <c r="A59" s="67">
        <v>8058</v>
      </c>
      <c r="B59" s="78" t="s">
        <v>59</v>
      </c>
      <c r="C59" s="79">
        <v>137</v>
      </c>
      <c r="D59" s="78" t="s">
        <v>557</v>
      </c>
      <c r="E59" s="80" t="s">
        <v>226</v>
      </c>
      <c r="F59" s="104">
        <v>1071.3875</v>
      </c>
      <c r="G59" s="104">
        <v>979.30000000000064</v>
      </c>
      <c r="H59" s="104">
        <v>1056.7999999999993</v>
      </c>
      <c r="I59" s="104">
        <v>1038.6999999999998</v>
      </c>
      <c r="J59" s="104">
        <v>1318.2000000000005</v>
      </c>
      <c r="K59" s="104">
        <v>964.19999999999948</v>
      </c>
      <c r="L59" s="104">
        <v>1153.9000000000003</v>
      </c>
      <c r="M59" s="104">
        <v>1139.8000000000004</v>
      </c>
      <c r="N59" s="104">
        <v>920.2000000000005</v>
      </c>
      <c r="O59" s="104">
        <v>1031.3</v>
      </c>
      <c r="P59" s="104">
        <v>987.09999999999957</v>
      </c>
      <c r="Q59" s="104">
        <v>1078.9000000000008</v>
      </c>
    </row>
    <row r="60" spans="1:17" x14ac:dyDescent="0.2">
      <c r="A60" s="67">
        <v>8059</v>
      </c>
      <c r="B60" s="78" t="s">
        <v>60</v>
      </c>
      <c r="C60" s="79">
        <v>700</v>
      </c>
      <c r="D60" s="78" t="s">
        <v>551</v>
      </c>
      <c r="E60" s="80" t="s">
        <v>99</v>
      </c>
      <c r="F60" s="104">
        <v>1491.6500000000003</v>
      </c>
      <c r="G60" s="104">
        <v>1453.3999999999994</v>
      </c>
      <c r="H60" s="104">
        <v>1496.899999999999</v>
      </c>
      <c r="I60" s="104">
        <v>1508.0000000000005</v>
      </c>
      <c r="J60" s="104">
        <v>1796.5000000000018</v>
      </c>
      <c r="K60" s="104">
        <v>1334.6000000000004</v>
      </c>
      <c r="L60" s="104">
        <v>1578.5000000000005</v>
      </c>
      <c r="M60" s="104">
        <v>1506.1999999999998</v>
      </c>
      <c r="N60" s="104">
        <v>1259.0999999999999</v>
      </c>
      <c r="O60" s="104">
        <v>1396.5000000000007</v>
      </c>
      <c r="P60" s="104">
        <v>1345</v>
      </c>
      <c r="Q60" s="104">
        <v>1490.1999999999998</v>
      </c>
    </row>
    <row r="61" spans="1:17" x14ac:dyDescent="0.2">
      <c r="A61" s="67">
        <v>8060</v>
      </c>
      <c r="B61" s="78" t="s">
        <v>61</v>
      </c>
      <c r="C61" s="79">
        <v>467</v>
      </c>
      <c r="D61" s="78" t="s">
        <v>555</v>
      </c>
      <c r="E61" s="80" t="s">
        <v>144</v>
      </c>
      <c r="F61" s="104">
        <v>1342.4850000000001</v>
      </c>
      <c r="G61" s="104">
        <v>1340.8999999999999</v>
      </c>
      <c r="H61" s="104">
        <v>1286.5999999999997</v>
      </c>
      <c r="I61" s="104">
        <v>1273.78</v>
      </c>
      <c r="J61" s="104">
        <v>1627.1999999999998</v>
      </c>
      <c r="K61" s="104">
        <v>1207.0999999999999</v>
      </c>
      <c r="L61" s="104">
        <v>1451.5000000000005</v>
      </c>
      <c r="M61" s="104">
        <v>1406.3000000000002</v>
      </c>
      <c r="N61" s="104">
        <v>1146.4999999999998</v>
      </c>
      <c r="O61" s="104">
        <v>1283.3000000000002</v>
      </c>
      <c r="P61" s="104">
        <v>1234.0000000000002</v>
      </c>
      <c r="Q61" s="104">
        <v>1345.0999999999997</v>
      </c>
    </row>
    <row r="62" spans="1:17" x14ac:dyDescent="0.2">
      <c r="A62" s="67">
        <v>8061</v>
      </c>
      <c r="B62" s="78" t="s">
        <v>62</v>
      </c>
      <c r="C62" s="79">
        <v>266</v>
      </c>
      <c r="D62" s="78" t="s">
        <v>551</v>
      </c>
      <c r="E62" s="80" t="s">
        <v>99</v>
      </c>
      <c r="F62" s="104">
        <v>1491.6500000000003</v>
      </c>
      <c r="G62" s="104">
        <v>1453.3999999999994</v>
      </c>
      <c r="H62" s="104">
        <v>1496.899999999999</v>
      </c>
      <c r="I62" s="104">
        <v>1508.0000000000005</v>
      </c>
      <c r="J62" s="104">
        <v>1796.5000000000018</v>
      </c>
      <c r="K62" s="104">
        <v>1334.6000000000004</v>
      </c>
      <c r="L62" s="104">
        <v>1578.5000000000005</v>
      </c>
      <c r="M62" s="104">
        <v>1506.1999999999998</v>
      </c>
      <c r="N62" s="104">
        <v>1259.0999999999999</v>
      </c>
      <c r="O62" s="104">
        <v>1396.5000000000007</v>
      </c>
      <c r="P62" s="104">
        <v>1345</v>
      </c>
      <c r="Q62" s="104">
        <v>1490.1999999999998</v>
      </c>
    </row>
    <row r="63" spans="1:17" x14ac:dyDescent="0.2">
      <c r="A63" s="67">
        <v>8062</v>
      </c>
      <c r="B63" s="78" t="s">
        <v>63</v>
      </c>
      <c r="C63" s="79">
        <v>469</v>
      </c>
      <c r="D63" s="78" t="s">
        <v>551</v>
      </c>
      <c r="E63" s="80" t="s">
        <v>540</v>
      </c>
      <c r="F63" s="104">
        <v>1387.1125</v>
      </c>
      <c r="G63" s="104">
        <v>1420.1999999999996</v>
      </c>
      <c r="H63" s="104">
        <v>1427.8000000000002</v>
      </c>
      <c r="I63" s="104">
        <v>1355.1000000000008</v>
      </c>
      <c r="J63" s="104">
        <v>1653.0999999999992</v>
      </c>
      <c r="K63" s="104">
        <v>1187.2000000000005</v>
      </c>
      <c r="L63" s="104">
        <v>1423.5999999999995</v>
      </c>
      <c r="M63" s="104">
        <v>1458.3999999999996</v>
      </c>
      <c r="N63" s="104">
        <v>1171.4999999999995</v>
      </c>
      <c r="O63" s="104">
        <v>1239.8000000000011</v>
      </c>
      <c r="P63" s="104">
        <v>1233.9999999999995</v>
      </c>
      <c r="Q63" s="104">
        <v>1340.2999999999995</v>
      </c>
    </row>
    <row r="64" spans="1:17" x14ac:dyDescent="0.2">
      <c r="A64" s="67">
        <v>8063</v>
      </c>
      <c r="B64" s="78" t="s">
        <v>64</v>
      </c>
      <c r="C64" s="79">
        <v>415</v>
      </c>
      <c r="D64" s="78" t="s">
        <v>555</v>
      </c>
      <c r="E64" s="80" t="s">
        <v>144</v>
      </c>
      <c r="F64" s="104">
        <v>1342.4850000000001</v>
      </c>
      <c r="G64" s="104">
        <v>1340.8999999999999</v>
      </c>
      <c r="H64" s="104">
        <v>1286.5999999999997</v>
      </c>
      <c r="I64" s="104">
        <v>1273.78</v>
      </c>
      <c r="J64" s="104">
        <v>1627.1999999999998</v>
      </c>
      <c r="K64" s="104">
        <v>1207.0999999999999</v>
      </c>
      <c r="L64" s="104">
        <v>1451.5000000000005</v>
      </c>
      <c r="M64" s="104">
        <v>1406.3000000000002</v>
      </c>
      <c r="N64" s="104">
        <v>1146.4999999999998</v>
      </c>
      <c r="O64" s="104">
        <v>1283.3000000000002</v>
      </c>
      <c r="P64" s="104">
        <v>1234.0000000000002</v>
      </c>
      <c r="Q64" s="104">
        <v>1345.0999999999997</v>
      </c>
    </row>
    <row r="65" spans="1:17" x14ac:dyDescent="0.2">
      <c r="A65" s="67">
        <v>8064</v>
      </c>
      <c r="B65" s="78" t="s">
        <v>65</v>
      </c>
      <c r="C65" s="79">
        <v>726</v>
      </c>
      <c r="D65" s="78" t="s">
        <v>554</v>
      </c>
      <c r="E65" s="80" t="s">
        <v>34</v>
      </c>
      <c r="F65" s="104">
        <v>1115.19875</v>
      </c>
      <c r="G65" s="104">
        <v>1038.1899999999996</v>
      </c>
      <c r="H65" s="104">
        <v>1059.3000000000006</v>
      </c>
      <c r="I65" s="104">
        <v>1049.5999999999999</v>
      </c>
      <c r="J65" s="104">
        <v>1297.8999999999994</v>
      </c>
      <c r="K65" s="104">
        <v>974.60000000000036</v>
      </c>
      <c r="L65" s="104">
        <v>1268.9000000000001</v>
      </c>
      <c r="M65" s="104">
        <v>1256.9999999999995</v>
      </c>
      <c r="N65" s="104">
        <v>976.10000000000014</v>
      </c>
      <c r="O65" s="104">
        <v>1093.6000000000001</v>
      </c>
      <c r="P65" s="104">
        <v>1015.9999999999999</v>
      </c>
      <c r="Q65" s="104">
        <v>1141.5000000000002</v>
      </c>
    </row>
    <row r="66" spans="1:17" x14ac:dyDescent="0.2">
      <c r="A66" s="67">
        <v>8065</v>
      </c>
      <c r="B66" s="78" t="s">
        <v>66</v>
      </c>
      <c r="C66" s="79">
        <v>198</v>
      </c>
      <c r="D66" s="78" t="s">
        <v>557</v>
      </c>
      <c r="E66" s="80" t="s">
        <v>226</v>
      </c>
      <c r="F66" s="104">
        <v>1071.3875</v>
      </c>
      <c r="G66" s="104">
        <v>979.30000000000064</v>
      </c>
      <c r="H66" s="104">
        <v>1056.7999999999993</v>
      </c>
      <c r="I66" s="104">
        <v>1038.6999999999998</v>
      </c>
      <c r="J66" s="104">
        <v>1318.2000000000005</v>
      </c>
      <c r="K66" s="104">
        <v>964.19999999999948</v>
      </c>
      <c r="L66" s="104">
        <v>1153.9000000000003</v>
      </c>
      <c r="M66" s="104">
        <v>1139.8000000000004</v>
      </c>
      <c r="N66" s="104">
        <v>920.2000000000005</v>
      </c>
      <c r="O66" s="104">
        <v>1031.3</v>
      </c>
      <c r="P66" s="104">
        <v>987.09999999999957</v>
      </c>
      <c r="Q66" s="104">
        <v>1078.9000000000008</v>
      </c>
    </row>
    <row r="67" spans="1:17" x14ac:dyDescent="0.2">
      <c r="A67" s="67">
        <v>8066</v>
      </c>
      <c r="B67" s="78" t="s">
        <v>67</v>
      </c>
      <c r="C67" s="79">
        <v>178</v>
      </c>
      <c r="D67" s="78" t="s">
        <v>550</v>
      </c>
      <c r="E67" s="80" t="s">
        <v>294</v>
      </c>
      <c r="F67" s="104">
        <v>822.14374999999995</v>
      </c>
      <c r="G67" s="104">
        <v>753.44999999999993</v>
      </c>
      <c r="H67" s="104">
        <v>856.79999999999961</v>
      </c>
      <c r="I67" s="104">
        <v>821.09999999999945</v>
      </c>
      <c r="J67" s="104">
        <v>1007.9000000000002</v>
      </c>
      <c r="K67" s="104">
        <v>711.90000000000009</v>
      </c>
      <c r="L67" s="104">
        <v>860.2</v>
      </c>
      <c r="M67" s="104">
        <v>889.30000000000064</v>
      </c>
      <c r="N67" s="104">
        <v>676.49999999999989</v>
      </c>
      <c r="O67" s="104">
        <v>729</v>
      </c>
      <c r="P67" s="104">
        <v>689.7</v>
      </c>
      <c r="Q67" s="104">
        <v>780.1999999999997</v>
      </c>
    </row>
    <row r="68" spans="1:17" x14ac:dyDescent="0.2">
      <c r="A68" s="67">
        <v>8067</v>
      </c>
      <c r="B68" s="78" t="s">
        <v>68</v>
      </c>
      <c r="C68" s="79">
        <v>496</v>
      </c>
      <c r="D68" s="78" t="s">
        <v>553</v>
      </c>
      <c r="E68" s="80" t="s">
        <v>101</v>
      </c>
      <c r="F68" s="104">
        <v>1654.3374999999999</v>
      </c>
      <c r="G68" s="104">
        <v>1694.6999999999998</v>
      </c>
      <c r="H68" s="104">
        <v>1676.5000000000009</v>
      </c>
      <c r="I68" s="104">
        <v>1555.6999999999996</v>
      </c>
      <c r="J68" s="104">
        <v>1830.9999999999998</v>
      </c>
      <c r="K68" s="104">
        <v>1472.6</v>
      </c>
      <c r="L68" s="104">
        <v>1809.9999999999995</v>
      </c>
      <c r="M68" s="104">
        <v>1767.7999999999988</v>
      </c>
      <c r="N68" s="104">
        <v>1426.4</v>
      </c>
      <c r="O68" s="104">
        <v>1553.8000000000011</v>
      </c>
      <c r="P68" s="104">
        <v>1526.4000000000008</v>
      </c>
      <c r="Q68" s="104">
        <v>1619.7999999999993</v>
      </c>
    </row>
    <row r="69" spans="1:17" x14ac:dyDescent="0.2">
      <c r="A69" s="67">
        <v>8068</v>
      </c>
      <c r="B69" s="78" t="s">
        <v>69</v>
      </c>
      <c r="C69" s="79">
        <v>122</v>
      </c>
      <c r="D69" s="78" t="s">
        <v>550</v>
      </c>
      <c r="E69" s="80" t="s">
        <v>294</v>
      </c>
      <c r="F69" s="104">
        <v>822.14374999999995</v>
      </c>
      <c r="G69" s="104">
        <v>753.44999999999993</v>
      </c>
      <c r="H69" s="104">
        <v>856.79999999999961</v>
      </c>
      <c r="I69" s="104">
        <v>821.09999999999945</v>
      </c>
      <c r="J69" s="104">
        <v>1007.9000000000002</v>
      </c>
      <c r="K69" s="104">
        <v>711.90000000000009</v>
      </c>
      <c r="L69" s="104">
        <v>860.2</v>
      </c>
      <c r="M69" s="104">
        <v>889.30000000000064</v>
      </c>
      <c r="N69" s="104">
        <v>676.49999999999989</v>
      </c>
      <c r="O69" s="104">
        <v>729</v>
      </c>
      <c r="P69" s="104">
        <v>689.7</v>
      </c>
      <c r="Q69" s="104">
        <v>780.1999999999997</v>
      </c>
    </row>
    <row r="70" spans="1:17" x14ac:dyDescent="0.2">
      <c r="A70" s="67">
        <v>8069</v>
      </c>
      <c r="B70" s="78" t="s">
        <v>70</v>
      </c>
      <c r="C70" s="79">
        <v>388</v>
      </c>
      <c r="D70" s="78" t="s">
        <v>550</v>
      </c>
      <c r="E70" s="80" t="s">
        <v>163</v>
      </c>
      <c r="F70" s="104">
        <v>1028.7249999999999</v>
      </c>
      <c r="G70" s="104">
        <v>936.40000000000009</v>
      </c>
      <c r="H70" s="104">
        <v>1052.7000000000003</v>
      </c>
      <c r="I70" s="104">
        <v>1038.7999999999997</v>
      </c>
      <c r="J70" s="104">
        <v>1310.4999999999993</v>
      </c>
      <c r="K70" s="104">
        <v>890.4000000000002</v>
      </c>
      <c r="L70" s="104">
        <v>1077.0999999999997</v>
      </c>
      <c r="M70" s="104">
        <v>1091</v>
      </c>
      <c r="N70" s="104">
        <v>832.8999999999993</v>
      </c>
      <c r="O70" s="104">
        <v>890.09999999999991</v>
      </c>
      <c r="P70" s="104">
        <v>868.30000000000041</v>
      </c>
      <c r="Q70" s="104">
        <v>960.40000000000066</v>
      </c>
    </row>
    <row r="71" spans="1:17" x14ac:dyDescent="0.2">
      <c r="A71" s="67">
        <v>8070</v>
      </c>
      <c r="B71" s="78" t="s">
        <v>71</v>
      </c>
      <c r="C71" s="79">
        <v>901</v>
      </c>
      <c r="D71" s="78" t="s">
        <v>553</v>
      </c>
      <c r="E71" s="80" t="s">
        <v>130</v>
      </c>
      <c r="F71" s="104">
        <v>1593.4125000000001</v>
      </c>
      <c r="G71" s="104">
        <v>1560.5</v>
      </c>
      <c r="H71" s="104">
        <v>1631.4000000000003</v>
      </c>
      <c r="I71" s="104">
        <v>1524.7000000000016</v>
      </c>
      <c r="J71" s="104">
        <v>1873.6</v>
      </c>
      <c r="K71" s="104">
        <v>1402.1000000000004</v>
      </c>
      <c r="L71" s="104">
        <v>1624.8999999999999</v>
      </c>
      <c r="M71" s="104">
        <v>1713.799999999999</v>
      </c>
      <c r="N71" s="104">
        <v>1416.3</v>
      </c>
      <c r="O71" s="104">
        <v>1405.3000000000004</v>
      </c>
      <c r="P71" s="104">
        <v>1485.3000000000002</v>
      </c>
      <c r="Q71" s="104">
        <v>1487.4999999999995</v>
      </c>
    </row>
    <row r="72" spans="1:17" x14ac:dyDescent="0.2">
      <c r="A72" s="67">
        <v>8071</v>
      </c>
      <c r="B72" s="78" t="s">
        <v>72</v>
      </c>
      <c r="C72" s="79">
        <v>432</v>
      </c>
      <c r="D72" s="78" t="s">
        <v>555</v>
      </c>
      <c r="E72" s="80" t="s">
        <v>144</v>
      </c>
      <c r="F72" s="104">
        <v>1342.4850000000001</v>
      </c>
      <c r="G72" s="104">
        <v>1340.8999999999999</v>
      </c>
      <c r="H72" s="104">
        <v>1286.5999999999997</v>
      </c>
      <c r="I72" s="104">
        <v>1273.78</v>
      </c>
      <c r="J72" s="104">
        <v>1627.1999999999998</v>
      </c>
      <c r="K72" s="104">
        <v>1207.0999999999999</v>
      </c>
      <c r="L72" s="104">
        <v>1451.5000000000005</v>
      </c>
      <c r="M72" s="104">
        <v>1406.3000000000002</v>
      </c>
      <c r="N72" s="104">
        <v>1146.4999999999998</v>
      </c>
      <c r="O72" s="104">
        <v>1283.3000000000002</v>
      </c>
      <c r="P72" s="104">
        <v>1234.0000000000002</v>
      </c>
      <c r="Q72" s="104">
        <v>1345.0999999999997</v>
      </c>
    </row>
    <row r="73" spans="1:17" x14ac:dyDescent="0.2">
      <c r="A73" s="67">
        <v>8072</v>
      </c>
      <c r="B73" s="78" t="s">
        <v>73</v>
      </c>
      <c r="C73" s="79">
        <v>342</v>
      </c>
      <c r="D73" s="78" t="s">
        <v>550</v>
      </c>
      <c r="E73" s="80" t="s">
        <v>294</v>
      </c>
      <c r="F73" s="104">
        <v>822.14374999999995</v>
      </c>
      <c r="G73" s="104">
        <v>753.44999999999993</v>
      </c>
      <c r="H73" s="104">
        <v>856.79999999999961</v>
      </c>
      <c r="I73" s="104">
        <v>821.09999999999945</v>
      </c>
      <c r="J73" s="104">
        <v>1007.9000000000002</v>
      </c>
      <c r="K73" s="104">
        <v>711.90000000000009</v>
      </c>
      <c r="L73" s="104">
        <v>860.2</v>
      </c>
      <c r="M73" s="104">
        <v>889.30000000000064</v>
      </c>
      <c r="N73" s="104">
        <v>676.49999999999989</v>
      </c>
      <c r="O73" s="104">
        <v>729</v>
      </c>
      <c r="P73" s="104">
        <v>689.7</v>
      </c>
      <c r="Q73" s="104">
        <v>780.1999999999997</v>
      </c>
    </row>
    <row r="74" spans="1:17" x14ac:dyDescent="0.2">
      <c r="A74" s="67">
        <v>8073</v>
      </c>
      <c r="B74" s="78" t="s">
        <v>74</v>
      </c>
      <c r="C74" s="79">
        <v>27</v>
      </c>
      <c r="D74" s="78" t="s">
        <v>550</v>
      </c>
      <c r="E74" s="80" t="s">
        <v>300</v>
      </c>
      <c r="F74" s="104">
        <v>729.23250000000019</v>
      </c>
      <c r="G74" s="104">
        <v>707.66</v>
      </c>
      <c r="H74" s="104">
        <v>718.10000000000025</v>
      </c>
      <c r="I74" s="104">
        <v>737.00000000000011</v>
      </c>
      <c r="J74" s="104">
        <v>913.20000000000073</v>
      </c>
      <c r="K74" s="104">
        <v>633.49999999999989</v>
      </c>
      <c r="L74" s="104">
        <v>785.3000000000003</v>
      </c>
      <c r="M74" s="104">
        <v>767.1</v>
      </c>
      <c r="N74" s="104">
        <v>571.99999999999977</v>
      </c>
      <c r="O74" s="104">
        <v>671.2000000000005</v>
      </c>
      <c r="P74" s="104">
        <v>567.79999999999995</v>
      </c>
      <c r="Q74" s="104">
        <v>712.85000000000014</v>
      </c>
    </row>
    <row r="75" spans="1:17" x14ac:dyDescent="0.2">
      <c r="A75" s="67">
        <v>8074</v>
      </c>
      <c r="B75" s="78" t="s">
        <v>75</v>
      </c>
      <c r="C75" s="79">
        <v>12</v>
      </c>
      <c r="D75" s="78" t="s">
        <v>560</v>
      </c>
      <c r="E75" s="80" t="s">
        <v>546</v>
      </c>
      <c r="F75" s="104">
        <v>770.53749999999991</v>
      </c>
      <c r="G75" s="104">
        <v>706.29999999999984</v>
      </c>
      <c r="H75" s="104">
        <v>776.8</v>
      </c>
      <c r="I75" s="104">
        <v>794.99999999999977</v>
      </c>
      <c r="J75" s="104">
        <v>981.60000000000036</v>
      </c>
      <c r="K75" s="104">
        <v>654.79999999999973</v>
      </c>
      <c r="L75" s="104">
        <v>802.50000000000045</v>
      </c>
      <c r="M75" s="104">
        <v>829.40000000000009</v>
      </c>
      <c r="N75" s="104">
        <v>617.9</v>
      </c>
      <c r="O75" s="104">
        <v>679.69999999999982</v>
      </c>
      <c r="P75" s="104">
        <v>626.49999999999955</v>
      </c>
      <c r="Q75" s="104">
        <v>741.60000000000025</v>
      </c>
    </row>
    <row r="76" spans="1:17" x14ac:dyDescent="0.2">
      <c r="A76" s="67">
        <v>8075</v>
      </c>
      <c r="B76" s="78" t="s">
        <v>76</v>
      </c>
      <c r="C76" s="79">
        <v>147</v>
      </c>
      <c r="D76" s="78" t="s">
        <v>552</v>
      </c>
      <c r="E76" s="80" t="s">
        <v>548</v>
      </c>
      <c r="F76" s="104">
        <v>1201.9349999999997</v>
      </c>
      <c r="G76" s="104">
        <v>1090.8000000000004</v>
      </c>
      <c r="H76" s="104">
        <v>1232.7999999999988</v>
      </c>
      <c r="I76" s="104">
        <v>1202.9800000000002</v>
      </c>
      <c r="J76" s="104">
        <v>1487.7999999999995</v>
      </c>
      <c r="K76" s="104">
        <v>1032.3000000000002</v>
      </c>
      <c r="L76" s="104">
        <v>1233.1000000000001</v>
      </c>
      <c r="M76" s="104">
        <v>1316.4999999999995</v>
      </c>
      <c r="N76" s="104">
        <v>1019.199999999999</v>
      </c>
      <c r="O76" s="104">
        <v>1045.0000000000002</v>
      </c>
      <c r="P76" s="104">
        <v>1065.9999999999998</v>
      </c>
      <c r="Q76" s="104">
        <v>1092.6500000000008</v>
      </c>
    </row>
    <row r="77" spans="1:17" x14ac:dyDescent="0.2">
      <c r="A77" s="67">
        <v>8076</v>
      </c>
      <c r="B77" s="78" t="s">
        <v>77</v>
      </c>
      <c r="C77" s="79">
        <v>187</v>
      </c>
      <c r="D77" s="78" t="s">
        <v>550</v>
      </c>
      <c r="E77" s="80" t="s">
        <v>294</v>
      </c>
      <c r="F77" s="104">
        <v>822.14374999999995</v>
      </c>
      <c r="G77" s="104">
        <v>753.44999999999993</v>
      </c>
      <c r="H77" s="104">
        <v>856.79999999999961</v>
      </c>
      <c r="I77" s="104">
        <v>821.09999999999945</v>
      </c>
      <c r="J77" s="104">
        <v>1007.9000000000002</v>
      </c>
      <c r="K77" s="104">
        <v>711.90000000000009</v>
      </c>
      <c r="L77" s="104">
        <v>860.2</v>
      </c>
      <c r="M77" s="104">
        <v>889.30000000000064</v>
      </c>
      <c r="N77" s="104">
        <v>676.49999999999989</v>
      </c>
      <c r="O77" s="104">
        <v>729</v>
      </c>
      <c r="P77" s="104">
        <v>689.7</v>
      </c>
      <c r="Q77" s="104">
        <v>780.1999999999997</v>
      </c>
    </row>
    <row r="78" spans="1:17" x14ac:dyDescent="0.2">
      <c r="A78" s="67">
        <v>8077</v>
      </c>
      <c r="B78" s="78" t="s">
        <v>78</v>
      </c>
      <c r="C78" s="79">
        <v>110</v>
      </c>
      <c r="D78" s="78" t="s">
        <v>550</v>
      </c>
      <c r="E78" s="80" t="s">
        <v>300</v>
      </c>
      <c r="F78" s="104">
        <v>729.23250000000019</v>
      </c>
      <c r="G78" s="104">
        <v>707.66</v>
      </c>
      <c r="H78" s="104">
        <v>718.10000000000025</v>
      </c>
      <c r="I78" s="104">
        <v>737.00000000000011</v>
      </c>
      <c r="J78" s="104">
        <v>913.20000000000073</v>
      </c>
      <c r="K78" s="104">
        <v>633.49999999999989</v>
      </c>
      <c r="L78" s="104">
        <v>785.3000000000003</v>
      </c>
      <c r="M78" s="104">
        <v>767.1</v>
      </c>
      <c r="N78" s="104">
        <v>571.99999999999977</v>
      </c>
      <c r="O78" s="104">
        <v>671.2000000000005</v>
      </c>
      <c r="P78" s="104">
        <v>567.79999999999995</v>
      </c>
      <c r="Q78" s="104">
        <v>712.85000000000014</v>
      </c>
    </row>
    <row r="79" spans="1:17" x14ac:dyDescent="0.2">
      <c r="A79" s="67">
        <v>8078</v>
      </c>
      <c r="B79" s="78" t="s">
        <v>79</v>
      </c>
      <c r="C79" s="79">
        <v>803</v>
      </c>
      <c r="D79" s="78" t="s">
        <v>556</v>
      </c>
      <c r="E79" s="80" t="s">
        <v>541</v>
      </c>
      <c r="F79" s="104">
        <v>1841.9962499999999</v>
      </c>
      <c r="G79" s="104">
        <v>1791.2000000000007</v>
      </c>
      <c r="H79" s="104">
        <v>2065.8999999999992</v>
      </c>
      <c r="I79" s="104">
        <v>1815.1000000000008</v>
      </c>
      <c r="J79" s="104">
        <v>2159.2699999999991</v>
      </c>
      <c r="K79" s="104">
        <v>1594.3999999999994</v>
      </c>
      <c r="L79" s="104">
        <v>1828.700000000001</v>
      </c>
      <c r="M79" s="104">
        <v>1903.4</v>
      </c>
      <c r="N79" s="104">
        <v>1578</v>
      </c>
      <c r="O79" s="104">
        <v>1564.2999999999988</v>
      </c>
      <c r="P79" s="104">
        <v>1686.7000000000003</v>
      </c>
      <c r="Q79" s="104">
        <v>1679.7000000000003</v>
      </c>
    </row>
    <row r="80" spans="1:17" x14ac:dyDescent="0.2">
      <c r="A80" s="67">
        <v>8079</v>
      </c>
      <c r="B80" s="78" t="s">
        <v>80</v>
      </c>
      <c r="C80" s="79">
        <v>870</v>
      </c>
      <c r="D80" s="78" t="s">
        <v>551</v>
      </c>
      <c r="E80" s="80" t="s">
        <v>130</v>
      </c>
      <c r="F80" s="104">
        <v>1593.4125000000001</v>
      </c>
      <c r="G80" s="104">
        <v>1560.5</v>
      </c>
      <c r="H80" s="104">
        <v>1631.4000000000003</v>
      </c>
      <c r="I80" s="104">
        <v>1524.7000000000016</v>
      </c>
      <c r="J80" s="104">
        <v>1873.6</v>
      </c>
      <c r="K80" s="104">
        <v>1402.1000000000004</v>
      </c>
      <c r="L80" s="104">
        <v>1624.8999999999999</v>
      </c>
      <c r="M80" s="104">
        <v>1713.799999999999</v>
      </c>
      <c r="N80" s="104">
        <v>1416.3</v>
      </c>
      <c r="O80" s="104">
        <v>1405.3000000000004</v>
      </c>
      <c r="P80" s="104">
        <v>1485.3000000000002</v>
      </c>
      <c r="Q80" s="104">
        <v>1487.4999999999995</v>
      </c>
    </row>
    <row r="81" spans="1:17" x14ac:dyDescent="0.2">
      <c r="A81" s="67">
        <v>8080</v>
      </c>
      <c r="B81" s="78" t="s">
        <v>81</v>
      </c>
      <c r="C81" s="79">
        <v>1154</v>
      </c>
      <c r="D81" s="78" t="s">
        <v>556</v>
      </c>
      <c r="E81" s="80" t="s">
        <v>541</v>
      </c>
      <c r="F81" s="104">
        <v>1841.9962499999999</v>
      </c>
      <c r="G81" s="104">
        <v>1791.2000000000007</v>
      </c>
      <c r="H81" s="104">
        <v>2065.8999999999992</v>
      </c>
      <c r="I81" s="104">
        <v>1815.1000000000008</v>
      </c>
      <c r="J81" s="104">
        <v>2159.2699999999991</v>
      </c>
      <c r="K81" s="104">
        <v>1594.3999999999994</v>
      </c>
      <c r="L81" s="104">
        <v>1828.700000000001</v>
      </c>
      <c r="M81" s="104">
        <v>1903.4</v>
      </c>
      <c r="N81" s="104">
        <v>1578</v>
      </c>
      <c r="O81" s="104">
        <v>1564.2999999999988</v>
      </c>
      <c r="P81" s="104">
        <v>1686.7000000000003</v>
      </c>
      <c r="Q81" s="104">
        <v>1679.7000000000003</v>
      </c>
    </row>
    <row r="82" spans="1:17" x14ac:dyDescent="0.2">
      <c r="A82" s="67">
        <v>8081</v>
      </c>
      <c r="B82" s="78" t="s">
        <v>82</v>
      </c>
      <c r="C82" s="79">
        <v>386</v>
      </c>
      <c r="D82" s="78" t="s">
        <v>554</v>
      </c>
      <c r="E82" s="80" t="s">
        <v>309</v>
      </c>
      <c r="F82" s="104">
        <v>1225.0549999999998</v>
      </c>
      <c r="G82" s="104">
        <v>1153.8</v>
      </c>
      <c r="H82" s="104">
        <v>1195.04</v>
      </c>
      <c r="I82" s="104">
        <v>1180.9000000000003</v>
      </c>
      <c r="J82" s="104">
        <v>1437.1000000000001</v>
      </c>
      <c r="K82" s="104">
        <v>1066.8999999999992</v>
      </c>
      <c r="L82" s="104">
        <v>1369.4999999999998</v>
      </c>
      <c r="M82" s="104">
        <v>1338.6999999999991</v>
      </c>
      <c r="N82" s="104">
        <v>1058.5000000000002</v>
      </c>
      <c r="O82" s="104">
        <v>1207</v>
      </c>
      <c r="P82" s="104">
        <v>1116.5000000000005</v>
      </c>
      <c r="Q82" s="104">
        <v>1266.0000000000002</v>
      </c>
    </row>
    <row r="83" spans="1:17" x14ac:dyDescent="0.2">
      <c r="A83" s="67">
        <v>8082</v>
      </c>
      <c r="B83" s="78" t="s">
        <v>83</v>
      </c>
      <c r="C83" s="79">
        <v>45</v>
      </c>
      <c r="D83" s="78" t="s">
        <v>562</v>
      </c>
      <c r="E83" s="80" t="s">
        <v>111</v>
      </c>
      <c r="F83" s="104">
        <v>895.83749999999986</v>
      </c>
      <c r="G83" s="104">
        <v>894.79999999999961</v>
      </c>
      <c r="H83" s="104">
        <v>910.70000000000016</v>
      </c>
      <c r="I83" s="104">
        <v>874.49999999999955</v>
      </c>
      <c r="J83" s="104">
        <v>1039.3</v>
      </c>
      <c r="K83" s="104">
        <v>764.69999999999982</v>
      </c>
      <c r="L83" s="104">
        <v>991.4</v>
      </c>
      <c r="M83" s="104">
        <v>983.19999999999993</v>
      </c>
      <c r="N83" s="104">
        <v>708.10000000000014</v>
      </c>
      <c r="O83" s="104">
        <v>836.49999999999989</v>
      </c>
      <c r="P83" s="104">
        <v>753.10000000000014</v>
      </c>
      <c r="Q83" s="104">
        <v>894.50000000000011</v>
      </c>
    </row>
    <row r="84" spans="1:17" x14ac:dyDescent="0.2">
      <c r="A84" s="67">
        <v>8083</v>
      </c>
      <c r="B84" s="78" t="s">
        <v>84</v>
      </c>
      <c r="C84" s="79">
        <v>552</v>
      </c>
      <c r="D84" s="78" t="s">
        <v>553</v>
      </c>
      <c r="E84" s="80" t="s">
        <v>101</v>
      </c>
      <c r="F84" s="104">
        <v>1654.3374999999999</v>
      </c>
      <c r="G84" s="104">
        <v>1694.6999999999998</v>
      </c>
      <c r="H84" s="104">
        <v>1676.5000000000009</v>
      </c>
      <c r="I84" s="104">
        <v>1555.6999999999996</v>
      </c>
      <c r="J84" s="104">
        <v>1830.9999999999998</v>
      </c>
      <c r="K84" s="104">
        <v>1472.6</v>
      </c>
      <c r="L84" s="104">
        <v>1809.9999999999995</v>
      </c>
      <c r="M84" s="104">
        <v>1767.7999999999988</v>
      </c>
      <c r="N84" s="104">
        <v>1426.4</v>
      </c>
      <c r="O84" s="104">
        <v>1553.8000000000011</v>
      </c>
      <c r="P84" s="104">
        <v>1526.4000000000008</v>
      </c>
      <c r="Q84" s="104">
        <v>1619.7999999999993</v>
      </c>
    </row>
    <row r="85" spans="1:17" x14ac:dyDescent="0.2">
      <c r="A85" s="67">
        <v>8084</v>
      </c>
      <c r="B85" s="78" t="s">
        <v>85</v>
      </c>
      <c r="C85" s="79">
        <v>525</v>
      </c>
      <c r="D85" s="78" t="s">
        <v>551</v>
      </c>
      <c r="E85" s="80" t="s">
        <v>99</v>
      </c>
      <c r="F85" s="104">
        <v>1491.6500000000003</v>
      </c>
      <c r="G85" s="104">
        <v>1453.3999999999994</v>
      </c>
      <c r="H85" s="104">
        <v>1496.899999999999</v>
      </c>
      <c r="I85" s="104">
        <v>1508.0000000000005</v>
      </c>
      <c r="J85" s="104">
        <v>1796.5000000000018</v>
      </c>
      <c r="K85" s="104">
        <v>1334.6000000000004</v>
      </c>
      <c r="L85" s="104">
        <v>1578.5000000000005</v>
      </c>
      <c r="M85" s="104">
        <v>1506.1999999999998</v>
      </c>
      <c r="N85" s="104">
        <v>1259.0999999999999</v>
      </c>
      <c r="O85" s="104">
        <v>1396.5000000000007</v>
      </c>
      <c r="P85" s="104">
        <v>1345</v>
      </c>
      <c r="Q85" s="104">
        <v>1490.1999999999998</v>
      </c>
    </row>
    <row r="86" spans="1:17" x14ac:dyDescent="0.2">
      <c r="A86" s="67">
        <v>8085</v>
      </c>
      <c r="B86" s="78" t="s">
        <v>86</v>
      </c>
      <c r="C86" s="79">
        <v>319</v>
      </c>
      <c r="D86" s="78" t="s">
        <v>557</v>
      </c>
      <c r="E86" s="80" t="s">
        <v>549</v>
      </c>
      <c r="F86" s="104">
        <v>989.08749999999998</v>
      </c>
      <c r="G86" s="104">
        <v>863.7</v>
      </c>
      <c r="H86" s="104">
        <v>1011.7999999999997</v>
      </c>
      <c r="I86" s="104">
        <v>1008.0999999999996</v>
      </c>
      <c r="J86" s="104">
        <v>1280.6000000000006</v>
      </c>
      <c r="K86" s="104">
        <v>858.30000000000064</v>
      </c>
      <c r="L86" s="104">
        <v>1011.5</v>
      </c>
      <c r="M86" s="104">
        <v>1048.7999999999995</v>
      </c>
      <c r="N86" s="104">
        <v>829.90000000000032</v>
      </c>
      <c r="O86" s="104">
        <v>867.29999999999984</v>
      </c>
      <c r="P86" s="104">
        <v>884.79999999999961</v>
      </c>
      <c r="Q86" s="104">
        <v>940.3</v>
      </c>
    </row>
    <row r="87" spans="1:17" x14ac:dyDescent="0.2">
      <c r="A87" s="67">
        <v>8086</v>
      </c>
      <c r="B87" s="78" t="s">
        <v>87</v>
      </c>
      <c r="C87" s="79">
        <v>181</v>
      </c>
      <c r="D87" s="78" t="s">
        <v>554</v>
      </c>
      <c r="E87" s="80" t="s">
        <v>309</v>
      </c>
      <c r="F87" s="104">
        <v>1225.0549999999998</v>
      </c>
      <c r="G87" s="104">
        <v>1153.8</v>
      </c>
      <c r="H87" s="104">
        <v>1195.04</v>
      </c>
      <c r="I87" s="104">
        <v>1180.9000000000003</v>
      </c>
      <c r="J87" s="104">
        <v>1437.1000000000001</v>
      </c>
      <c r="K87" s="104">
        <v>1066.8999999999992</v>
      </c>
      <c r="L87" s="104">
        <v>1369.4999999999998</v>
      </c>
      <c r="M87" s="104">
        <v>1338.6999999999991</v>
      </c>
      <c r="N87" s="104">
        <v>1058.5000000000002</v>
      </c>
      <c r="O87" s="104">
        <v>1207</v>
      </c>
      <c r="P87" s="104">
        <v>1116.5000000000005</v>
      </c>
      <c r="Q87" s="104">
        <v>1266.0000000000002</v>
      </c>
    </row>
    <row r="88" spans="1:17" x14ac:dyDescent="0.2">
      <c r="A88" s="67">
        <v>8087</v>
      </c>
      <c r="B88" s="78" t="s">
        <v>88</v>
      </c>
      <c r="C88" s="79">
        <v>502</v>
      </c>
      <c r="D88" s="78" t="s">
        <v>561</v>
      </c>
      <c r="E88" s="80" t="s">
        <v>222</v>
      </c>
      <c r="F88" s="104">
        <v>1424.8250000000003</v>
      </c>
      <c r="G88" s="104">
        <v>1386.1000000000008</v>
      </c>
      <c r="H88" s="104">
        <v>1481.1</v>
      </c>
      <c r="I88" s="104">
        <v>1353.6999999999996</v>
      </c>
      <c r="J88" s="104">
        <v>1659.1000000000004</v>
      </c>
      <c r="K88" s="104">
        <v>1272.5000000000007</v>
      </c>
      <c r="L88" s="104">
        <v>1488.5000000000002</v>
      </c>
      <c r="M88" s="104">
        <v>1507.8000000000002</v>
      </c>
      <c r="N88" s="104">
        <v>1249.7999999999995</v>
      </c>
      <c r="O88" s="104">
        <v>1364.4000000000003</v>
      </c>
      <c r="P88" s="104">
        <v>1346.2</v>
      </c>
      <c r="Q88" s="104">
        <v>1414.3999999999999</v>
      </c>
    </row>
    <row r="89" spans="1:17" x14ac:dyDescent="0.2">
      <c r="A89" s="67">
        <v>8088</v>
      </c>
      <c r="B89" s="78" t="s">
        <v>89</v>
      </c>
      <c r="C89" s="79">
        <v>252</v>
      </c>
      <c r="D89" s="78" t="s">
        <v>554</v>
      </c>
      <c r="E89" s="80" t="s">
        <v>34</v>
      </c>
      <c r="F89" s="104">
        <v>1115.19875</v>
      </c>
      <c r="G89" s="104">
        <v>1038.1899999999996</v>
      </c>
      <c r="H89" s="104">
        <v>1059.3000000000006</v>
      </c>
      <c r="I89" s="104">
        <v>1049.5999999999999</v>
      </c>
      <c r="J89" s="104">
        <v>1297.8999999999994</v>
      </c>
      <c r="K89" s="104">
        <v>974.60000000000036</v>
      </c>
      <c r="L89" s="104">
        <v>1268.9000000000001</v>
      </c>
      <c r="M89" s="104">
        <v>1256.9999999999995</v>
      </c>
      <c r="N89" s="104">
        <v>976.10000000000014</v>
      </c>
      <c r="O89" s="104">
        <v>1093.6000000000001</v>
      </c>
      <c r="P89" s="104">
        <v>1015.9999999999999</v>
      </c>
      <c r="Q89" s="104">
        <v>1141.5000000000002</v>
      </c>
    </row>
    <row r="90" spans="1:17" x14ac:dyDescent="0.2">
      <c r="A90" s="67">
        <v>8089</v>
      </c>
      <c r="B90" s="78" t="s">
        <v>90</v>
      </c>
      <c r="C90" s="79">
        <v>9</v>
      </c>
      <c r="D90" s="78" t="s">
        <v>550</v>
      </c>
      <c r="E90" s="80" t="s">
        <v>300</v>
      </c>
      <c r="F90" s="104">
        <v>729.23250000000019</v>
      </c>
      <c r="G90" s="104">
        <v>707.66</v>
      </c>
      <c r="H90" s="104">
        <v>718.10000000000025</v>
      </c>
      <c r="I90" s="104">
        <v>737.00000000000011</v>
      </c>
      <c r="J90" s="104">
        <v>913.20000000000073</v>
      </c>
      <c r="K90" s="104">
        <v>633.49999999999989</v>
      </c>
      <c r="L90" s="104">
        <v>785.3000000000003</v>
      </c>
      <c r="M90" s="104">
        <v>767.1</v>
      </c>
      <c r="N90" s="104">
        <v>571.99999999999977</v>
      </c>
      <c r="O90" s="104">
        <v>671.2000000000005</v>
      </c>
      <c r="P90" s="104">
        <v>567.79999999999995</v>
      </c>
      <c r="Q90" s="104">
        <v>712.85000000000014</v>
      </c>
    </row>
    <row r="91" spans="1:17" x14ac:dyDescent="0.2">
      <c r="A91" s="67">
        <v>8090</v>
      </c>
      <c r="B91" s="78" t="s">
        <v>91</v>
      </c>
      <c r="C91" s="79">
        <v>481</v>
      </c>
      <c r="D91" s="78" t="s">
        <v>551</v>
      </c>
      <c r="E91" s="80" t="s">
        <v>540</v>
      </c>
      <c r="F91" s="104">
        <v>1387.1125</v>
      </c>
      <c r="G91" s="104">
        <v>1420.1999999999996</v>
      </c>
      <c r="H91" s="104">
        <v>1427.8000000000002</v>
      </c>
      <c r="I91" s="104">
        <v>1355.1000000000008</v>
      </c>
      <c r="J91" s="104">
        <v>1653.0999999999992</v>
      </c>
      <c r="K91" s="104">
        <v>1187.2000000000005</v>
      </c>
      <c r="L91" s="104">
        <v>1423.5999999999995</v>
      </c>
      <c r="M91" s="104">
        <v>1458.3999999999996</v>
      </c>
      <c r="N91" s="104">
        <v>1171.4999999999995</v>
      </c>
      <c r="O91" s="104">
        <v>1239.8000000000011</v>
      </c>
      <c r="P91" s="104">
        <v>1233.9999999999995</v>
      </c>
      <c r="Q91" s="104">
        <v>1340.2999999999995</v>
      </c>
    </row>
    <row r="92" spans="1:17" x14ac:dyDescent="0.2">
      <c r="A92" s="67">
        <v>8091</v>
      </c>
      <c r="B92" s="78" t="s">
        <v>92</v>
      </c>
      <c r="C92" s="79">
        <v>196</v>
      </c>
      <c r="D92" s="78" t="s">
        <v>557</v>
      </c>
      <c r="E92" s="80" t="s">
        <v>239</v>
      </c>
      <c r="F92" s="104">
        <v>1087.5500000000002</v>
      </c>
      <c r="G92" s="104">
        <v>1117.3000000000002</v>
      </c>
      <c r="H92" s="104">
        <v>1139.3999999999996</v>
      </c>
      <c r="I92" s="104">
        <v>1128.9000000000001</v>
      </c>
      <c r="J92" s="104">
        <v>1333.9</v>
      </c>
      <c r="K92" s="104">
        <v>908.30000000000018</v>
      </c>
      <c r="L92" s="104">
        <v>1132.3000000000009</v>
      </c>
      <c r="M92" s="104">
        <v>1077.7000000000005</v>
      </c>
      <c r="N92" s="104">
        <v>862.5999999999998</v>
      </c>
      <c r="O92" s="104">
        <v>979.99999999999989</v>
      </c>
      <c r="P92" s="104">
        <v>881.59999999999957</v>
      </c>
      <c r="Q92" s="104">
        <v>1041.3</v>
      </c>
    </row>
    <row r="93" spans="1:17" x14ac:dyDescent="0.2">
      <c r="A93" s="67">
        <v>8092</v>
      </c>
      <c r="B93" s="78" t="s">
        <v>93</v>
      </c>
      <c r="C93" s="79">
        <v>469</v>
      </c>
      <c r="D93" s="78" t="s">
        <v>556</v>
      </c>
      <c r="E93" s="80" t="s">
        <v>100</v>
      </c>
      <c r="F93" s="104">
        <v>1941.1250000000002</v>
      </c>
      <c r="G93" s="104">
        <v>1869.9000000000003</v>
      </c>
      <c r="H93" s="104">
        <v>1875.7999999999995</v>
      </c>
      <c r="I93" s="104">
        <v>1804.0000000000005</v>
      </c>
      <c r="J93" s="104">
        <v>2252.5000000000005</v>
      </c>
      <c r="K93" s="104">
        <v>1785.6000000000008</v>
      </c>
      <c r="L93" s="104">
        <v>2063</v>
      </c>
      <c r="M93" s="104">
        <v>2066.3000000000006</v>
      </c>
      <c r="N93" s="104">
        <v>1811.9</v>
      </c>
      <c r="O93" s="104">
        <v>1869.100000000001</v>
      </c>
      <c r="P93" s="104">
        <v>1983.3000000000009</v>
      </c>
      <c r="Q93" s="104">
        <v>1965.7000000000003</v>
      </c>
    </row>
    <row r="94" spans="1:17" x14ac:dyDescent="0.2">
      <c r="A94" s="67">
        <v>8093</v>
      </c>
      <c r="B94" s="78" t="s">
        <v>94</v>
      </c>
      <c r="C94" s="79">
        <v>1340</v>
      </c>
      <c r="D94" s="78" t="s">
        <v>556</v>
      </c>
      <c r="E94" s="80" t="s">
        <v>100</v>
      </c>
      <c r="F94" s="104">
        <v>1941.1250000000002</v>
      </c>
      <c r="G94" s="104">
        <v>1869.9000000000003</v>
      </c>
      <c r="H94" s="104">
        <v>1875.7999999999995</v>
      </c>
      <c r="I94" s="104">
        <v>1804.0000000000005</v>
      </c>
      <c r="J94" s="104">
        <v>2252.5000000000005</v>
      </c>
      <c r="K94" s="104">
        <v>1785.6000000000008</v>
      </c>
      <c r="L94" s="104">
        <v>2063</v>
      </c>
      <c r="M94" s="104">
        <v>2066.3000000000006</v>
      </c>
      <c r="N94" s="104">
        <v>1811.9</v>
      </c>
      <c r="O94" s="104">
        <v>1869.100000000001</v>
      </c>
      <c r="P94" s="104">
        <v>1983.3000000000009</v>
      </c>
      <c r="Q94" s="104">
        <v>1965.7000000000003</v>
      </c>
    </row>
    <row r="95" spans="1:17" x14ac:dyDescent="0.2">
      <c r="A95" s="67">
        <v>8094</v>
      </c>
      <c r="B95" s="78" t="s">
        <v>95</v>
      </c>
      <c r="C95" s="79">
        <v>272</v>
      </c>
      <c r="D95" s="78" t="s">
        <v>557</v>
      </c>
      <c r="E95" s="80" t="s">
        <v>544</v>
      </c>
      <c r="F95" s="104">
        <v>999.25000000000011</v>
      </c>
      <c r="G95" s="104">
        <v>962.20000000000016</v>
      </c>
      <c r="H95" s="104">
        <v>977.30000000000041</v>
      </c>
      <c r="I95" s="104">
        <v>959.9</v>
      </c>
      <c r="J95" s="104">
        <v>1207.4000000000001</v>
      </c>
      <c r="K95" s="104">
        <v>869.59999999999991</v>
      </c>
      <c r="L95" s="104">
        <v>1088.3000000000004</v>
      </c>
      <c r="M95" s="104">
        <v>1070.5999999999999</v>
      </c>
      <c r="N95" s="104">
        <v>858.7</v>
      </c>
      <c r="O95" s="104">
        <v>939.50000000000011</v>
      </c>
      <c r="P95" s="104">
        <v>893.49999999999966</v>
      </c>
      <c r="Q95" s="104">
        <v>1014.7999999999998</v>
      </c>
    </row>
    <row r="96" spans="1:17" x14ac:dyDescent="0.2">
      <c r="A96" s="67">
        <v>8095</v>
      </c>
      <c r="B96" s="78" t="s">
        <v>96</v>
      </c>
      <c r="C96" s="79">
        <v>782</v>
      </c>
      <c r="D96" s="78" t="s">
        <v>554</v>
      </c>
      <c r="E96" s="80" t="s">
        <v>222</v>
      </c>
      <c r="F96" s="104">
        <v>1424.8250000000003</v>
      </c>
      <c r="G96" s="104">
        <v>1386.1000000000008</v>
      </c>
      <c r="H96" s="104">
        <v>1481.1</v>
      </c>
      <c r="I96" s="104">
        <v>1353.6999999999996</v>
      </c>
      <c r="J96" s="104">
        <v>1659.1000000000004</v>
      </c>
      <c r="K96" s="104">
        <v>1272.5000000000007</v>
      </c>
      <c r="L96" s="104">
        <v>1488.5000000000002</v>
      </c>
      <c r="M96" s="104">
        <v>1507.8000000000002</v>
      </c>
      <c r="N96" s="104">
        <v>1249.7999999999995</v>
      </c>
      <c r="O96" s="104">
        <v>1364.4000000000003</v>
      </c>
      <c r="P96" s="104">
        <v>1346.2</v>
      </c>
      <c r="Q96" s="104">
        <v>1414.3999999999999</v>
      </c>
    </row>
    <row r="97" spans="1:17" x14ac:dyDescent="0.2">
      <c r="A97" s="67">
        <v>8096</v>
      </c>
      <c r="B97" s="78" t="s">
        <v>97</v>
      </c>
      <c r="C97" s="79">
        <v>145</v>
      </c>
      <c r="D97" s="78" t="s">
        <v>554</v>
      </c>
      <c r="E97" s="80" t="s">
        <v>309</v>
      </c>
      <c r="F97" s="104">
        <v>1225.0549999999998</v>
      </c>
      <c r="G97" s="104">
        <v>1153.8</v>
      </c>
      <c r="H97" s="104">
        <v>1195.04</v>
      </c>
      <c r="I97" s="104">
        <v>1180.9000000000003</v>
      </c>
      <c r="J97" s="104">
        <v>1437.1000000000001</v>
      </c>
      <c r="K97" s="104">
        <v>1066.8999999999992</v>
      </c>
      <c r="L97" s="104">
        <v>1369.4999999999998</v>
      </c>
      <c r="M97" s="104">
        <v>1338.6999999999991</v>
      </c>
      <c r="N97" s="104">
        <v>1058.5000000000002</v>
      </c>
      <c r="O97" s="104">
        <v>1207</v>
      </c>
      <c r="P97" s="104">
        <v>1116.5000000000005</v>
      </c>
      <c r="Q97" s="104">
        <v>1266.0000000000002</v>
      </c>
    </row>
    <row r="98" spans="1:17" x14ac:dyDescent="0.2">
      <c r="A98" s="67">
        <v>8097</v>
      </c>
      <c r="B98" s="78" t="s">
        <v>98</v>
      </c>
      <c r="C98" s="79">
        <v>177</v>
      </c>
      <c r="D98" s="78" t="s">
        <v>554</v>
      </c>
      <c r="E98" s="80" t="s">
        <v>309</v>
      </c>
      <c r="F98" s="104">
        <v>1225.0549999999998</v>
      </c>
      <c r="G98" s="104">
        <v>1153.8</v>
      </c>
      <c r="H98" s="104">
        <v>1195.04</v>
      </c>
      <c r="I98" s="104">
        <v>1180.9000000000003</v>
      </c>
      <c r="J98" s="104">
        <v>1437.1000000000001</v>
      </c>
      <c r="K98" s="104">
        <v>1066.8999999999992</v>
      </c>
      <c r="L98" s="104">
        <v>1369.4999999999998</v>
      </c>
      <c r="M98" s="104">
        <v>1338.6999999999991</v>
      </c>
      <c r="N98" s="104">
        <v>1058.5000000000002</v>
      </c>
      <c r="O98" s="104">
        <v>1207</v>
      </c>
      <c r="P98" s="104">
        <v>1116.5000000000005</v>
      </c>
      <c r="Q98" s="104">
        <v>1266.0000000000002</v>
      </c>
    </row>
    <row r="99" spans="1:17" x14ac:dyDescent="0.2">
      <c r="A99" s="67">
        <v>8098</v>
      </c>
      <c r="B99" s="78" t="s">
        <v>99</v>
      </c>
      <c r="C99" s="79">
        <v>334</v>
      </c>
      <c r="D99" s="78" t="s">
        <v>551</v>
      </c>
      <c r="E99" s="80" t="s">
        <v>99</v>
      </c>
      <c r="F99" s="104">
        <v>1491.6500000000003</v>
      </c>
      <c r="G99" s="104">
        <v>1453.3999999999994</v>
      </c>
      <c r="H99" s="104">
        <v>1496.899999999999</v>
      </c>
      <c r="I99" s="104">
        <v>1508.0000000000005</v>
      </c>
      <c r="J99" s="104">
        <v>1796.5000000000018</v>
      </c>
      <c r="K99" s="104">
        <v>1334.6000000000004</v>
      </c>
      <c r="L99" s="104">
        <v>1578.5000000000005</v>
      </c>
      <c r="M99" s="104">
        <v>1506.1999999999998</v>
      </c>
      <c r="N99" s="104">
        <v>1259.0999999999999</v>
      </c>
      <c r="O99" s="104">
        <v>1396.5000000000007</v>
      </c>
      <c r="P99" s="104">
        <v>1345</v>
      </c>
      <c r="Q99" s="104">
        <v>1490.1999999999998</v>
      </c>
    </row>
    <row r="100" spans="1:17" x14ac:dyDescent="0.2">
      <c r="A100" s="67">
        <v>8099</v>
      </c>
      <c r="B100" s="78" t="s">
        <v>100</v>
      </c>
      <c r="C100" s="79">
        <v>720</v>
      </c>
      <c r="D100" s="78" t="s">
        <v>556</v>
      </c>
      <c r="E100" s="80" t="s">
        <v>100</v>
      </c>
      <c r="F100" s="104">
        <v>1941.1250000000002</v>
      </c>
      <c r="G100" s="104">
        <v>1869.9000000000003</v>
      </c>
      <c r="H100" s="104">
        <v>1875.7999999999995</v>
      </c>
      <c r="I100" s="104">
        <v>1804.0000000000005</v>
      </c>
      <c r="J100" s="104">
        <v>2252.5000000000005</v>
      </c>
      <c r="K100" s="104">
        <v>1785.6000000000008</v>
      </c>
      <c r="L100" s="104">
        <v>2063</v>
      </c>
      <c r="M100" s="104">
        <v>2066.3000000000006</v>
      </c>
      <c r="N100" s="104">
        <v>1811.9</v>
      </c>
      <c r="O100" s="104">
        <v>1869.100000000001</v>
      </c>
      <c r="P100" s="104">
        <v>1983.3000000000009</v>
      </c>
      <c r="Q100" s="104">
        <v>1965.7000000000003</v>
      </c>
    </row>
    <row r="101" spans="1:17" x14ac:dyDescent="0.2">
      <c r="A101" s="67">
        <v>8100</v>
      </c>
      <c r="B101" s="78" t="s">
        <v>101</v>
      </c>
      <c r="C101" s="79">
        <v>516</v>
      </c>
      <c r="D101" s="78" t="s">
        <v>553</v>
      </c>
      <c r="E101" s="80" t="s">
        <v>101</v>
      </c>
      <c r="F101" s="104">
        <v>1654.3374999999999</v>
      </c>
      <c r="G101" s="104">
        <v>1694.6999999999998</v>
      </c>
      <c r="H101" s="104">
        <v>1676.5000000000009</v>
      </c>
      <c r="I101" s="104">
        <v>1555.6999999999996</v>
      </c>
      <c r="J101" s="104">
        <v>1830.9999999999998</v>
      </c>
      <c r="K101" s="104">
        <v>1472.6</v>
      </c>
      <c r="L101" s="104">
        <v>1809.9999999999995</v>
      </c>
      <c r="M101" s="104">
        <v>1767.7999999999988</v>
      </c>
      <c r="N101" s="104">
        <v>1426.4</v>
      </c>
      <c r="O101" s="104">
        <v>1553.8000000000011</v>
      </c>
      <c r="P101" s="104">
        <v>1526.4000000000008</v>
      </c>
      <c r="Q101" s="104">
        <v>1619.7999999999993</v>
      </c>
    </row>
    <row r="102" spans="1:17" x14ac:dyDescent="0.2">
      <c r="A102" s="67">
        <v>8101</v>
      </c>
      <c r="B102" s="78" t="s">
        <v>102</v>
      </c>
      <c r="C102" s="79">
        <v>8</v>
      </c>
      <c r="D102" s="78" t="s">
        <v>558</v>
      </c>
      <c r="E102" s="80" t="s">
        <v>543</v>
      </c>
      <c r="F102" s="104">
        <v>548.08750000000009</v>
      </c>
      <c r="G102" s="104">
        <v>426.8</v>
      </c>
      <c r="H102" s="104">
        <v>514.5</v>
      </c>
      <c r="I102" s="104">
        <v>520.99999999999989</v>
      </c>
      <c r="J102" s="104">
        <v>662.80000000000052</v>
      </c>
      <c r="K102" s="104">
        <v>521.70000000000027</v>
      </c>
      <c r="L102" s="104">
        <v>655.8000000000003</v>
      </c>
      <c r="M102" s="104">
        <v>644.90000000000009</v>
      </c>
      <c r="N102" s="104">
        <v>437.20000000000005</v>
      </c>
      <c r="O102" s="104">
        <v>529.60000000000014</v>
      </c>
      <c r="P102" s="104">
        <v>428.59999999999991</v>
      </c>
      <c r="Q102" s="104">
        <v>543.09999999999991</v>
      </c>
    </row>
    <row r="103" spans="1:17" x14ac:dyDescent="0.2">
      <c r="A103" s="67">
        <v>8102</v>
      </c>
      <c r="B103" s="78" t="s">
        <v>103</v>
      </c>
      <c r="C103" s="79">
        <v>313</v>
      </c>
      <c r="D103" s="78" t="s">
        <v>555</v>
      </c>
      <c r="E103" s="80" t="s">
        <v>144</v>
      </c>
      <c r="F103" s="104">
        <v>1342.4850000000001</v>
      </c>
      <c r="G103" s="104">
        <v>1340.8999999999999</v>
      </c>
      <c r="H103" s="104">
        <v>1286.5999999999997</v>
      </c>
      <c r="I103" s="104">
        <v>1273.78</v>
      </c>
      <c r="J103" s="104">
        <v>1627.1999999999998</v>
      </c>
      <c r="K103" s="104">
        <v>1207.0999999999999</v>
      </c>
      <c r="L103" s="104">
        <v>1451.5000000000005</v>
      </c>
      <c r="M103" s="104">
        <v>1406.3000000000002</v>
      </c>
      <c r="N103" s="104">
        <v>1146.4999999999998</v>
      </c>
      <c r="O103" s="104">
        <v>1283.3000000000002</v>
      </c>
      <c r="P103" s="104">
        <v>1234.0000000000002</v>
      </c>
      <c r="Q103" s="104">
        <v>1345.0999999999997</v>
      </c>
    </row>
    <row r="104" spans="1:17" x14ac:dyDescent="0.2">
      <c r="A104" s="67">
        <v>8103</v>
      </c>
      <c r="B104" s="78" t="s">
        <v>104</v>
      </c>
      <c r="C104" s="79">
        <v>380</v>
      </c>
      <c r="D104" s="78" t="s">
        <v>555</v>
      </c>
      <c r="E104" s="80" t="s">
        <v>144</v>
      </c>
      <c r="F104" s="104">
        <v>1342.4850000000001</v>
      </c>
      <c r="G104" s="104">
        <v>1340.8999999999999</v>
      </c>
      <c r="H104" s="104">
        <v>1286.5999999999997</v>
      </c>
      <c r="I104" s="104">
        <v>1273.78</v>
      </c>
      <c r="J104" s="104">
        <v>1627.1999999999998</v>
      </c>
      <c r="K104" s="104">
        <v>1207.0999999999999</v>
      </c>
      <c r="L104" s="104">
        <v>1451.5000000000005</v>
      </c>
      <c r="M104" s="104">
        <v>1406.3000000000002</v>
      </c>
      <c r="N104" s="104">
        <v>1146.4999999999998</v>
      </c>
      <c r="O104" s="104">
        <v>1283.3000000000002</v>
      </c>
      <c r="P104" s="104">
        <v>1234.0000000000002</v>
      </c>
      <c r="Q104" s="104">
        <v>1345.0999999999997</v>
      </c>
    </row>
    <row r="105" spans="1:17" x14ac:dyDescent="0.2">
      <c r="A105" s="67">
        <v>8104</v>
      </c>
      <c r="B105" s="78" t="s">
        <v>105</v>
      </c>
      <c r="C105" s="79">
        <v>615</v>
      </c>
      <c r="D105" s="78" t="s">
        <v>555</v>
      </c>
      <c r="E105" s="80" t="s">
        <v>144</v>
      </c>
      <c r="F105" s="104">
        <v>1342.4850000000001</v>
      </c>
      <c r="G105" s="104">
        <v>1340.8999999999999</v>
      </c>
      <c r="H105" s="104">
        <v>1286.5999999999997</v>
      </c>
      <c r="I105" s="104">
        <v>1273.78</v>
      </c>
      <c r="J105" s="104">
        <v>1627.1999999999998</v>
      </c>
      <c r="K105" s="104">
        <v>1207.0999999999999</v>
      </c>
      <c r="L105" s="104">
        <v>1451.5000000000005</v>
      </c>
      <c r="M105" s="104">
        <v>1406.3000000000002</v>
      </c>
      <c r="N105" s="104">
        <v>1146.4999999999998</v>
      </c>
      <c r="O105" s="104">
        <v>1283.3000000000002</v>
      </c>
      <c r="P105" s="104">
        <v>1234.0000000000002</v>
      </c>
      <c r="Q105" s="104">
        <v>1345.0999999999997</v>
      </c>
    </row>
    <row r="106" spans="1:17" x14ac:dyDescent="0.2">
      <c r="A106" s="67">
        <v>8105</v>
      </c>
      <c r="B106" s="78" t="s">
        <v>106</v>
      </c>
      <c r="C106" s="79">
        <v>45</v>
      </c>
      <c r="D106" s="78" t="s">
        <v>554</v>
      </c>
      <c r="E106" s="80" t="s">
        <v>309</v>
      </c>
      <c r="F106" s="104">
        <v>1225.0549999999998</v>
      </c>
      <c r="G106" s="104">
        <v>1153.8</v>
      </c>
      <c r="H106" s="104">
        <v>1195.04</v>
      </c>
      <c r="I106" s="104">
        <v>1180.9000000000003</v>
      </c>
      <c r="J106" s="104">
        <v>1437.1000000000001</v>
      </c>
      <c r="K106" s="104">
        <v>1066.8999999999992</v>
      </c>
      <c r="L106" s="104">
        <v>1369.4999999999998</v>
      </c>
      <c r="M106" s="104">
        <v>1338.6999999999991</v>
      </c>
      <c r="N106" s="104">
        <v>1058.5000000000002</v>
      </c>
      <c r="O106" s="104">
        <v>1207</v>
      </c>
      <c r="P106" s="104">
        <v>1116.5000000000005</v>
      </c>
      <c r="Q106" s="104">
        <v>1266.0000000000002</v>
      </c>
    </row>
    <row r="107" spans="1:17" x14ac:dyDescent="0.2">
      <c r="A107" s="67">
        <v>8106</v>
      </c>
      <c r="B107" s="78" t="s">
        <v>107</v>
      </c>
      <c r="C107" s="79">
        <v>198</v>
      </c>
      <c r="D107" s="78" t="s">
        <v>554</v>
      </c>
      <c r="E107" s="80" t="s">
        <v>309</v>
      </c>
      <c r="F107" s="104">
        <v>1225.0549999999998</v>
      </c>
      <c r="G107" s="104">
        <v>1153.8</v>
      </c>
      <c r="H107" s="104">
        <v>1195.04</v>
      </c>
      <c r="I107" s="104">
        <v>1180.9000000000003</v>
      </c>
      <c r="J107" s="104">
        <v>1437.1000000000001</v>
      </c>
      <c r="K107" s="104">
        <v>1066.8999999999992</v>
      </c>
      <c r="L107" s="104">
        <v>1369.4999999999998</v>
      </c>
      <c r="M107" s="104">
        <v>1338.6999999999991</v>
      </c>
      <c r="N107" s="104">
        <v>1058.5000000000002</v>
      </c>
      <c r="O107" s="104">
        <v>1207</v>
      </c>
      <c r="P107" s="104">
        <v>1116.5000000000005</v>
      </c>
      <c r="Q107" s="104">
        <v>1266.0000000000002</v>
      </c>
    </row>
    <row r="108" spans="1:17" x14ac:dyDescent="0.2">
      <c r="A108" s="67">
        <v>8107</v>
      </c>
      <c r="B108" s="78" t="s">
        <v>108</v>
      </c>
      <c r="C108" s="79">
        <v>145</v>
      </c>
      <c r="D108" s="78" t="s">
        <v>554</v>
      </c>
      <c r="E108" s="80" t="s">
        <v>34</v>
      </c>
      <c r="F108" s="104">
        <v>1115.19875</v>
      </c>
      <c r="G108" s="104">
        <v>1038.1899999999996</v>
      </c>
      <c r="H108" s="104">
        <v>1059.3000000000006</v>
      </c>
      <c r="I108" s="104">
        <v>1049.5999999999999</v>
      </c>
      <c r="J108" s="104">
        <v>1297.8999999999994</v>
      </c>
      <c r="K108" s="104">
        <v>974.60000000000036</v>
      </c>
      <c r="L108" s="104">
        <v>1268.9000000000001</v>
      </c>
      <c r="M108" s="104">
        <v>1256.9999999999995</v>
      </c>
      <c r="N108" s="104">
        <v>976.10000000000014</v>
      </c>
      <c r="O108" s="104">
        <v>1093.6000000000001</v>
      </c>
      <c r="P108" s="104">
        <v>1015.9999999999999</v>
      </c>
      <c r="Q108" s="104">
        <v>1141.5000000000002</v>
      </c>
    </row>
    <row r="109" spans="1:17" x14ac:dyDescent="0.2">
      <c r="A109" s="67">
        <v>8108</v>
      </c>
      <c r="B109" s="78" t="s">
        <v>109</v>
      </c>
      <c r="C109" s="79">
        <v>125</v>
      </c>
      <c r="D109" s="78" t="s">
        <v>554</v>
      </c>
      <c r="E109" s="80" t="s">
        <v>34</v>
      </c>
      <c r="F109" s="104">
        <v>1115.19875</v>
      </c>
      <c r="G109" s="104">
        <v>1038.1899999999996</v>
      </c>
      <c r="H109" s="104">
        <v>1059.3000000000006</v>
      </c>
      <c r="I109" s="104">
        <v>1049.5999999999999</v>
      </c>
      <c r="J109" s="104">
        <v>1297.8999999999994</v>
      </c>
      <c r="K109" s="104">
        <v>974.60000000000036</v>
      </c>
      <c r="L109" s="104">
        <v>1268.9000000000001</v>
      </c>
      <c r="M109" s="104">
        <v>1256.9999999999995</v>
      </c>
      <c r="N109" s="104">
        <v>976.10000000000014</v>
      </c>
      <c r="O109" s="104">
        <v>1093.6000000000001</v>
      </c>
      <c r="P109" s="104">
        <v>1015.9999999999999</v>
      </c>
      <c r="Q109" s="104">
        <v>1141.5000000000002</v>
      </c>
    </row>
    <row r="110" spans="1:17" x14ac:dyDescent="0.2">
      <c r="A110" s="67">
        <v>8109</v>
      </c>
      <c r="B110" s="78" t="s">
        <v>110</v>
      </c>
      <c r="C110" s="79">
        <v>745</v>
      </c>
      <c r="D110" s="78" t="s">
        <v>553</v>
      </c>
      <c r="E110" s="80" t="s">
        <v>161</v>
      </c>
      <c r="F110" s="104">
        <v>1747.0174999999999</v>
      </c>
      <c r="G110" s="104">
        <v>1673.3000000000004</v>
      </c>
      <c r="H110" s="104">
        <v>1771.620000000001</v>
      </c>
      <c r="I110" s="104">
        <v>1706.72</v>
      </c>
      <c r="J110" s="104">
        <v>2038.2999999999997</v>
      </c>
      <c r="K110" s="104">
        <v>1524.4000000000008</v>
      </c>
      <c r="L110" s="104">
        <v>1820.1999999999982</v>
      </c>
      <c r="M110" s="104">
        <v>1883.5999999999992</v>
      </c>
      <c r="N110" s="104">
        <v>1558.0000000000002</v>
      </c>
      <c r="O110" s="104">
        <v>1558.700000000001</v>
      </c>
      <c r="P110" s="104">
        <v>1645.9</v>
      </c>
      <c r="Q110" s="104">
        <v>1696.1000000000001</v>
      </c>
    </row>
    <row r="111" spans="1:17" x14ac:dyDescent="0.2">
      <c r="A111" s="67">
        <v>8110</v>
      </c>
      <c r="B111" s="78" t="s">
        <v>111</v>
      </c>
      <c r="C111" s="79">
        <v>4</v>
      </c>
      <c r="D111" s="78" t="s">
        <v>552</v>
      </c>
      <c r="E111" s="80" t="s">
        <v>111</v>
      </c>
      <c r="F111" s="104">
        <v>895.83749999999986</v>
      </c>
      <c r="G111" s="104">
        <v>894.79999999999961</v>
      </c>
      <c r="H111" s="104">
        <v>910.70000000000016</v>
      </c>
      <c r="I111" s="104">
        <v>874.49999999999955</v>
      </c>
      <c r="J111" s="104">
        <v>1039.3</v>
      </c>
      <c r="K111" s="104">
        <v>764.69999999999982</v>
      </c>
      <c r="L111" s="104">
        <v>991.4</v>
      </c>
      <c r="M111" s="104">
        <v>983.19999999999993</v>
      </c>
      <c r="N111" s="104">
        <v>708.10000000000014</v>
      </c>
      <c r="O111" s="104">
        <v>836.49999999999989</v>
      </c>
      <c r="P111" s="104">
        <v>753.10000000000014</v>
      </c>
      <c r="Q111" s="104">
        <v>894.50000000000011</v>
      </c>
    </row>
    <row r="112" spans="1:17" x14ac:dyDescent="0.2">
      <c r="A112" s="67">
        <v>8111</v>
      </c>
      <c r="B112" s="78" t="s">
        <v>112</v>
      </c>
      <c r="C112" s="79">
        <v>580</v>
      </c>
      <c r="D112" s="78" t="s">
        <v>553</v>
      </c>
      <c r="E112" s="80" t="s">
        <v>101</v>
      </c>
      <c r="F112" s="104">
        <v>1654.3374999999999</v>
      </c>
      <c r="G112" s="104">
        <v>1694.6999999999998</v>
      </c>
      <c r="H112" s="104">
        <v>1676.5000000000009</v>
      </c>
      <c r="I112" s="104">
        <v>1555.6999999999996</v>
      </c>
      <c r="J112" s="104">
        <v>1830.9999999999998</v>
      </c>
      <c r="K112" s="104">
        <v>1472.6</v>
      </c>
      <c r="L112" s="104">
        <v>1809.9999999999995</v>
      </c>
      <c r="M112" s="104">
        <v>1767.7999999999988</v>
      </c>
      <c r="N112" s="104">
        <v>1426.4</v>
      </c>
      <c r="O112" s="104">
        <v>1553.8000000000011</v>
      </c>
      <c r="P112" s="104">
        <v>1526.4000000000008</v>
      </c>
      <c r="Q112" s="104">
        <v>1619.7999999999993</v>
      </c>
    </row>
    <row r="113" spans="1:17" x14ac:dyDescent="0.2">
      <c r="A113" s="67">
        <v>8112</v>
      </c>
      <c r="B113" s="78" t="s">
        <v>113</v>
      </c>
      <c r="C113" s="79">
        <v>461</v>
      </c>
      <c r="D113" s="78" t="s">
        <v>553</v>
      </c>
      <c r="E113" s="80" t="s">
        <v>101</v>
      </c>
      <c r="F113" s="104">
        <v>1654.3374999999999</v>
      </c>
      <c r="G113" s="104">
        <v>1694.6999999999998</v>
      </c>
      <c r="H113" s="104">
        <v>1676.5000000000009</v>
      </c>
      <c r="I113" s="104">
        <v>1555.6999999999996</v>
      </c>
      <c r="J113" s="104">
        <v>1830.9999999999998</v>
      </c>
      <c r="K113" s="104">
        <v>1472.6</v>
      </c>
      <c r="L113" s="104">
        <v>1809.9999999999995</v>
      </c>
      <c r="M113" s="104">
        <v>1767.7999999999988</v>
      </c>
      <c r="N113" s="104">
        <v>1426.4</v>
      </c>
      <c r="O113" s="104">
        <v>1553.8000000000011</v>
      </c>
      <c r="P113" s="104">
        <v>1526.4000000000008</v>
      </c>
      <c r="Q113" s="104">
        <v>1619.7999999999993</v>
      </c>
    </row>
    <row r="114" spans="1:17" x14ac:dyDescent="0.2">
      <c r="A114" s="67">
        <v>8113</v>
      </c>
      <c r="B114" s="78" t="s">
        <v>114</v>
      </c>
      <c r="C114" s="79">
        <v>238</v>
      </c>
      <c r="D114" s="78" t="s">
        <v>551</v>
      </c>
      <c r="E114" s="80" t="s">
        <v>547</v>
      </c>
      <c r="F114" s="104">
        <v>1339.1374999999998</v>
      </c>
      <c r="G114" s="104">
        <v>1403.8000000000002</v>
      </c>
      <c r="H114" s="104">
        <v>1332.2999999999997</v>
      </c>
      <c r="I114" s="104">
        <v>1287.2000000000007</v>
      </c>
      <c r="J114" s="104">
        <v>1568.1999999999994</v>
      </c>
      <c r="K114" s="104">
        <v>1184.4999999999998</v>
      </c>
      <c r="L114" s="104">
        <v>1457.7999999999997</v>
      </c>
      <c r="M114" s="104">
        <v>1364.7999999999997</v>
      </c>
      <c r="N114" s="104">
        <v>1114.5000000000009</v>
      </c>
      <c r="O114" s="104">
        <v>1272.0000000000009</v>
      </c>
      <c r="P114" s="104">
        <v>1206.6999999999998</v>
      </c>
      <c r="Q114" s="104">
        <v>1354.5999999999997</v>
      </c>
    </row>
    <row r="115" spans="1:17" x14ac:dyDescent="0.2">
      <c r="A115" s="67">
        <v>8114</v>
      </c>
      <c r="B115" s="78" t="s">
        <v>115</v>
      </c>
      <c r="C115" s="79">
        <v>56</v>
      </c>
      <c r="D115" s="78" t="s">
        <v>550</v>
      </c>
      <c r="E115" s="80" t="s">
        <v>294</v>
      </c>
      <c r="F115" s="104">
        <v>822.14374999999995</v>
      </c>
      <c r="G115" s="104">
        <v>753.44999999999993</v>
      </c>
      <c r="H115" s="104">
        <v>856.79999999999961</v>
      </c>
      <c r="I115" s="104">
        <v>821.09999999999945</v>
      </c>
      <c r="J115" s="104">
        <v>1007.9000000000002</v>
      </c>
      <c r="K115" s="104">
        <v>711.90000000000009</v>
      </c>
      <c r="L115" s="104">
        <v>860.2</v>
      </c>
      <c r="M115" s="104">
        <v>889.30000000000064</v>
      </c>
      <c r="N115" s="104">
        <v>676.49999999999989</v>
      </c>
      <c r="O115" s="104">
        <v>729</v>
      </c>
      <c r="P115" s="104">
        <v>689.7</v>
      </c>
      <c r="Q115" s="104">
        <v>780.1999999999997</v>
      </c>
    </row>
    <row r="116" spans="1:17" x14ac:dyDescent="0.2">
      <c r="A116" s="67">
        <v>8115</v>
      </c>
      <c r="B116" s="78" t="s">
        <v>116</v>
      </c>
      <c r="C116" s="79">
        <v>96</v>
      </c>
      <c r="D116" s="78" t="s">
        <v>554</v>
      </c>
      <c r="E116" s="80" t="s">
        <v>309</v>
      </c>
      <c r="F116" s="104">
        <v>1225.0549999999998</v>
      </c>
      <c r="G116" s="104">
        <v>1153.8</v>
      </c>
      <c r="H116" s="104">
        <v>1195.04</v>
      </c>
      <c r="I116" s="104">
        <v>1180.9000000000003</v>
      </c>
      <c r="J116" s="104">
        <v>1437.1000000000001</v>
      </c>
      <c r="K116" s="104">
        <v>1066.8999999999992</v>
      </c>
      <c r="L116" s="104">
        <v>1369.4999999999998</v>
      </c>
      <c r="M116" s="104">
        <v>1338.6999999999991</v>
      </c>
      <c r="N116" s="104">
        <v>1058.5000000000002</v>
      </c>
      <c r="O116" s="104">
        <v>1207</v>
      </c>
      <c r="P116" s="104">
        <v>1116.5000000000005</v>
      </c>
      <c r="Q116" s="104">
        <v>1266.0000000000002</v>
      </c>
    </row>
    <row r="117" spans="1:17" x14ac:dyDescent="0.2">
      <c r="A117" s="67">
        <v>8116</v>
      </c>
      <c r="B117" s="78" t="s">
        <v>117</v>
      </c>
      <c r="C117" s="79">
        <v>468</v>
      </c>
      <c r="D117" s="78" t="s">
        <v>553</v>
      </c>
      <c r="E117" s="80" t="s">
        <v>101</v>
      </c>
      <c r="F117" s="104">
        <v>1654.3374999999999</v>
      </c>
      <c r="G117" s="104">
        <v>1694.6999999999998</v>
      </c>
      <c r="H117" s="104">
        <v>1676.5000000000009</v>
      </c>
      <c r="I117" s="104">
        <v>1555.6999999999996</v>
      </c>
      <c r="J117" s="104">
        <v>1830.9999999999998</v>
      </c>
      <c r="K117" s="104">
        <v>1472.6</v>
      </c>
      <c r="L117" s="104">
        <v>1809.9999999999995</v>
      </c>
      <c r="M117" s="104">
        <v>1767.7999999999988</v>
      </c>
      <c r="N117" s="104">
        <v>1426.4</v>
      </c>
      <c r="O117" s="104">
        <v>1553.8000000000011</v>
      </c>
      <c r="P117" s="104">
        <v>1526.4000000000008</v>
      </c>
      <c r="Q117" s="104">
        <v>1619.7999999999993</v>
      </c>
    </row>
    <row r="118" spans="1:17" x14ac:dyDescent="0.2">
      <c r="A118" s="67">
        <v>8117</v>
      </c>
      <c r="B118" s="78" t="s">
        <v>118</v>
      </c>
      <c r="C118" s="79">
        <v>533</v>
      </c>
      <c r="D118" s="78" t="s">
        <v>553</v>
      </c>
      <c r="E118" s="80" t="s">
        <v>101</v>
      </c>
      <c r="F118" s="104">
        <v>1654.3374999999999</v>
      </c>
      <c r="G118" s="104">
        <v>1694.6999999999998</v>
      </c>
      <c r="H118" s="104">
        <v>1676.5000000000009</v>
      </c>
      <c r="I118" s="104">
        <v>1555.6999999999996</v>
      </c>
      <c r="J118" s="104">
        <v>1830.9999999999998</v>
      </c>
      <c r="K118" s="104">
        <v>1472.6</v>
      </c>
      <c r="L118" s="104">
        <v>1809.9999999999995</v>
      </c>
      <c r="M118" s="104">
        <v>1767.7999999999988</v>
      </c>
      <c r="N118" s="104">
        <v>1426.4</v>
      </c>
      <c r="O118" s="104">
        <v>1553.8000000000011</v>
      </c>
      <c r="P118" s="104">
        <v>1526.4000000000008</v>
      </c>
      <c r="Q118" s="104">
        <v>1619.7999999999993</v>
      </c>
    </row>
    <row r="119" spans="1:17" x14ac:dyDescent="0.2">
      <c r="A119" s="67">
        <v>8118</v>
      </c>
      <c r="B119" s="78" t="s">
        <v>119</v>
      </c>
      <c r="C119" s="79">
        <v>27</v>
      </c>
      <c r="D119" s="78" t="s">
        <v>552</v>
      </c>
      <c r="E119" s="80" t="s">
        <v>218</v>
      </c>
      <c r="F119" s="104">
        <v>619.18750000000011</v>
      </c>
      <c r="G119" s="104">
        <v>509.40000000000015</v>
      </c>
      <c r="H119" s="104">
        <v>643.20000000000016</v>
      </c>
      <c r="I119" s="104">
        <v>613.80000000000018</v>
      </c>
      <c r="J119" s="104">
        <v>814.79999999999984</v>
      </c>
      <c r="K119" s="104">
        <v>525.80000000000007</v>
      </c>
      <c r="L119" s="104">
        <v>681.90000000000066</v>
      </c>
      <c r="M119" s="104">
        <v>693.20000000000016</v>
      </c>
      <c r="N119" s="104">
        <v>471.40000000000003</v>
      </c>
      <c r="O119" s="104">
        <v>604.30000000000018</v>
      </c>
      <c r="P119" s="104">
        <v>551.90000000000009</v>
      </c>
      <c r="Q119" s="104">
        <v>651.4</v>
      </c>
    </row>
    <row r="120" spans="1:17" x14ac:dyDescent="0.2">
      <c r="A120" s="67">
        <v>8119</v>
      </c>
      <c r="B120" s="78" t="s">
        <v>120</v>
      </c>
      <c r="C120" s="79">
        <v>257</v>
      </c>
      <c r="D120" s="78" t="s">
        <v>555</v>
      </c>
      <c r="E120" s="80" t="s">
        <v>144</v>
      </c>
      <c r="F120" s="104">
        <v>1342.4850000000001</v>
      </c>
      <c r="G120" s="104">
        <v>1340.8999999999999</v>
      </c>
      <c r="H120" s="104">
        <v>1286.5999999999997</v>
      </c>
      <c r="I120" s="104">
        <v>1273.78</v>
      </c>
      <c r="J120" s="104">
        <v>1627.1999999999998</v>
      </c>
      <c r="K120" s="104">
        <v>1207.0999999999999</v>
      </c>
      <c r="L120" s="104">
        <v>1451.5000000000005</v>
      </c>
      <c r="M120" s="104">
        <v>1406.3000000000002</v>
      </c>
      <c r="N120" s="104">
        <v>1146.4999999999998</v>
      </c>
      <c r="O120" s="104">
        <v>1283.3000000000002</v>
      </c>
      <c r="P120" s="104">
        <v>1234.0000000000002</v>
      </c>
      <c r="Q120" s="104">
        <v>1345.0999999999997</v>
      </c>
    </row>
    <row r="121" spans="1:17" x14ac:dyDescent="0.2">
      <c r="A121" s="67">
        <v>8120</v>
      </c>
      <c r="B121" s="78" t="s">
        <v>121</v>
      </c>
      <c r="C121" s="79">
        <v>423</v>
      </c>
      <c r="D121" s="78" t="s">
        <v>561</v>
      </c>
      <c r="E121" s="80" t="s">
        <v>265</v>
      </c>
      <c r="F121" s="104">
        <v>976.70000000000027</v>
      </c>
      <c r="G121" s="104">
        <v>954.40000000000032</v>
      </c>
      <c r="H121" s="104">
        <v>963.50000000000057</v>
      </c>
      <c r="I121" s="104">
        <v>919.50000000000034</v>
      </c>
      <c r="J121" s="104">
        <v>1171.9000000000003</v>
      </c>
      <c r="K121" s="104">
        <v>843.50000000000045</v>
      </c>
      <c r="L121" s="104">
        <v>1067.5999999999997</v>
      </c>
      <c r="M121" s="104">
        <v>1016.0000000000001</v>
      </c>
      <c r="N121" s="104">
        <v>877.19999999999959</v>
      </c>
      <c r="O121" s="104">
        <v>931.89999999999964</v>
      </c>
      <c r="P121" s="104">
        <v>877.60000000000048</v>
      </c>
      <c r="Q121" s="104">
        <v>986.99999999999966</v>
      </c>
    </row>
    <row r="122" spans="1:17" x14ac:dyDescent="0.2">
      <c r="A122" s="67">
        <v>8121</v>
      </c>
      <c r="B122" s="78" t="s">
        <v>122</v>
      </c>
      <c r="C122" s="79">
        <v>28</v>
      </c>
      <c r="D122" s="78" t="s">
        <v>552</v>
      </c>
      <c r="E122" s="80" t="s">
        <v>218</v>
      </c>
      <c r="F122" s="104">
        <v>619.18750000000011</v>
      </c>
      <c r="G122" s="104">
        <v>509.40000000000015</v>
      </c>
      <c r="H122" s="104">
        <v>643.20000000000016</v>
      </c>
      <c r="I122" s="104">
        <v>613.80000000000018</v>
      </c>
      <c r="J122" s="104">
        <v>814.79999999999984</v>
      </c>
      <c r="K122" s="104">
        <v>525.80000000000007</v>
      </c>
      <c r="L122" s="104">
        <v>681.90000000000066</v>
      </c>
      <c r="M122" s="104">
        <v>693.20000000000016</v>
      </c>
      <c r="N122" s="104">
        <v>471.40000000000003</v>
      </c>
      <c r="O122" s="104">
        <v>604.30000000000018</v>
      </c>
      <c r="P122" s="104">
        <v>551.90000000000009</v>
      </c>
      <c r="Q122" s="104">
        <v>651.4</v>
      </c>
    </row>
    <row r="123" spans="1:17" x14ac:dyDescent="0.2">
      <c r="A123" s="67">
        <v>8122</v>
      </c>
      <c r="B123" s="78" t="s">
        <v>123</v>
      </c>
      <c r="C123" s="79">
        <v>430</v>
      </c>
      <c r="D123" s="78" t="s">
        <v>557</v>
      </c>
      <c r="E123" s="80" t="s">
        <v>545</v>
      </c>
      <c r="F123" s="104">
        <v>1089.1625000000001</v>
      </c>
      <c r="G123" s="104">
        <v>1005.6999999999998</v>
      </c>
      <c r="H123" s="104">
        <v>1091.3000000000009</v>
      </c>
      <c r="I123" s="104">
        <v>1077.1999999999996</v>
      </c>
      <c r="J123" s="104">
        <v>1369.1999999999998</v>
      </c>
      <c r="K123" s="104">
        <v>955.2</v>
      </c>
      <c r="L123" s="104">
        <v>1141.2000000000003</v>
      </c>
      <c r="M123" s="104">
        <v>1152.3999999999999</v>
      </c>
      <c r="N123" s="104">
        <v>921.10000000000048</v>
      </c>
      <c r="O123" s="104">
        <v>980.70000000000027</v>
      </c>
      <c r="P123" s="104">
        <v>966.59999999999957</v>
      </c>
      <c r="Q123" s="104">
        <v>1043.5499999999997</v>
      </c>
    </row>
    <row r="124" spans="1:17" x14ac:dyDescent="0.2">
      <c r="A124" s="67">
        <v>8123</v>
      </c>
      <c r="B124" s="78" t="s">
        <v>124</v>
      </c>
      <c r="C124" s="79">
        <v>37</v>
      </c>
      <c r="D124" s="78" t="s">
        <v>550</v>
      </c>
      <c r="E124" s="80" t="s">
        <v>300</v>
      </c>
      <c r="F124" s="104">
        <v>729.23250000000019</v>
      </c>
      <c r="G124" s="104">
        <v>707.66</v>
      </c>
      <c r="H124" s="104">
        <v>718.10000000000025</v>
      </c>
      <c r="I124" s="104">
        <v>737.00000000000011</v>
      </c>
      <c r="J124" s="104">
        <v>913.20000000000073</v>
      </c>
      <c r="K124" s="104">
        <v>633.49999999999989</v>
      </c>
      <c r="L124" s="104">
        <v>785.3000000000003</v>
      </c>
      <c r="M124" s="104">
        <v>767.1</v>
      </c>
      <c r="N124" s="104">
        <v>571.99999999999977</v>
      </c>
      <c r="O124" s="104">
        <v>671.2000000000005</v>
      </c>
      <c r="P124" s="104">
        <v>567.79999999999995</v>
      </c>
      <c r="Q124" s="104">
        <v>712.85000000000014</v>
      </c>
    </row>
    <row r="125" spans="1:17" x14ac:dyDescent="0.2">
      <c r="A125" s="67">
        <v>8124</v>
      </c>
      <c r="B125" s="78" t="s">
        <v>125</v>
      </c>
      <c r="C125" s="79">
        <v>65</v>
      </c>
      <c r="D125" s="78" t="s">
        <v>554</v>
      </c>
      <c r="E125" s="80" t="s">
        <v>309</v>
      </c>
      <c r="F125" s="104">
        <v>1225.0549999999998</v>
      </c>
      <c r="G125" s="104">
        <v>1153.8</v>
      </c>
      <c r="H125" s="104">
        <v>1195.04</v>
      </c>
      <c r="I125" s="104">
        <v>1180.9000000000003</v>
      </c>
      <c r="J125" s="104">
        <v>1437.1000000000001</v>
      </c>
      <c r="K125" s="104">
        <v>1066.8999999999992</v>
      </c>
      <c r="L125" s="104">
        <v>1369.4999999999998</v>
      </c>
      <c r="M125" s="104">
        <v>1338.6999999999991</v>
      </c>
      <c r="N125" s="104">
        <v>1058.5000000000002</v>
      </c>
      <c r="O125" s="104">
        <v>1207</v>
      </c>
      <c r="P125" s="104">
        <v>1116.5000000000005</v>
      </c>
      <c r="Q125" s="104">
        <v>1266.0000000000002</v>
      </c>
    </row>
    <row r="126" spans="1:17" x14ac:dyDescent="0.2">
      <c r="A126" s="67">
        <v>8125</v>
      </c>
      <c r="B126" s="78" t="s">
        <v>126</v>
      </c>
      <c r="C126" s="79">
        <v>36</v>
      </c>
      <c r="D126" s="78" t="s">
        <v>561</v>
      </c>
      <c r="E126" s="80" t="s">
        <v>265</v>
      </c>
      <c r="F126" s="104">
        <v>976.70000000000027</v>
      </c>
      <c r="G126" s="104">
        <v>954.40000000000032</v>
      </c>
      <c r="H126" s="104">
        <v>963.50000000000057</v>
      </c>
      <c r="I126" s="104">
        <v>919.50000000000034</v>
      </c>
      <c r="J126" s="104">
        <v>1171.9000000000003</v>
      </c>
      <c r="K126" s="104">
        <v>843.50000000000045</v>
      </c>
      <c r="L126" s="104">
        <v>1067.5999999999997</v>
      </c>
      <c r="M126" s="104">
        <v>1016.0000000000001</v>
      </c>
      <c r="N126" s="104">
        <v>877.19999999999959</v>
      </c>
      <c r="O126" s="104">
        <v>931.89999999999964</v>
      </c>
      <c r="P126" s="104">
        <v>877.60000000000048</v>
      </c>
      <c r="Q126" s="104">
        <v>986.99999999999966</v>
      </c>
    </row>
    <row r="127" spans="1:17" x14ac:dyDescent="0.2">
      <c r="A127" s="67">
        <v>8126</v>
      </c>
      <c r="B127" s="78" t="s">
        <v>127</v>
      </c>
      <c r="C127" s="79">
        <v>20</v>
      </c>
      <c r="D127" s="78" t="s">
        <v>552</v>
      </c>
      <c r="E127" s="80" t="s">
        <v>218</v>
      </c>
      <c r="F127" s="104">
        <v>619.18750000000011</v>
      </c>
      <c r="G127" s="104">
        <v>509.40000000000015</v>
      </c>
      <c r="H127" s="104">
        <v>643.20000000000016</v>
      </c>
      <c r="I127" s="104">
        <v>613.80000000000018</v>
      </c>
      <c r="J127" s="104">
        <v>814.79999999999984</v>
      </c>
      <c r="K127" s="104">
        <v>525.80000000000007</v>
      </c>
      <c r="L127" s="104">
        <v>681.90000000000066</v>
      </c>
      <c r="M127" s="104">
        <v>693.20000000000016</v>
      </c>
      <c r="N127" s="104">
        <v>471.40000000000003</v>
      </c>
      <c r="O127" s="104">
        <v>604.30000000000018</v>
      </c>
      <c r="P127" s="104">
        <v>551.90000000000009</v>
      </c>
      <c r="Q127" s="104">
        <v>651.4</v>
      </c>
    </row>
    <row r="128" spans="1:17" x14ac:dyDescent="0.2">
      <c r="A128" s="67">
        <v>8127</v>
      </c>
      <c r="B128" s="78" t="s">
        <v>128</v>
      </c>
      <c r="C128" s="79">
        <v>161</v>
      </c>
      <c r="D128" s="78" t="s">
        <v>551</v>
      </c>
      <c r="E128" s="80" t="s">
        <v>547</v>
      </c>
      <c r="F128" s="104">
        <v>1339.1374999999998</v>
      </c>
      <c r="G128" s="104">
        <v>1403.8000000000002</v>
      </c>
      <c r="H128" s="104">
        <v>1332.2999999999997</v>
      </c>
      <c r="I128" s="104">
        <v>1287.2000000000007</v>
      </c>
      <c r="J128" s="104">
        <v>1568.1999999999994</v>
      </c>
      <c r="K128" s="104">
        <v>1184.4999999999998</v>
      </c>
      <c r="L128" s="104">
        <v>1457.7999999999997</v>
      </c>
      <c r="M128" s="104">
        <v>1364.7999999999997</v>
      </c>
      <c r="N128" s="104">
        <v>1114.5000000000009</v>
      </c>
      <c r="O128" s="104">
        <v>1272.0000000000009</v>
      </c>
      <c r="P128" s="104">
        <v>1206.6999999999998</v>
      </c>
      <c r="Q128" s="104">
        <v>1354.5999999999997</v>
      </c>
    </row>
    <row r="129" spans="1:17" x14ac:dyDescent="0.2">
      <c r="A129" s="67">
        <v>8128</v>
      </c>
      <c r="B129" s="78" t="s">
        <v>129</v>
      </c>
      <c r="C129" s="79">
        <v>447</v>
      </c>
      <c r="D129" s="78" t="s">
        <v>551</v>
      </c>
      <c r="E129" s="80" t="s">
        <v>11</v>
      </c>
      <c r="F129" s="104">
        <v>1453.0625000000007</v>
      </c>
      <c r="G129" s="104">
        <v>1476.0000000000005</v>
      </c>
      <c r="H129" s="104">
        <v>1418.5999999999997</v>
      </c>
      <c r="I129" s="104">
        <v>1386.8000000000009</v>
      </c>
      <c r="J129" s="104">
        <v>1689.6999999999998</v>
      </c>
      <c r="K129" s="104">
        <v>1284.4000000000001</v>
      </c>
      <c r="L129" s="104">
        <v>1593.1000000000015</v>
      </c>
      <c r="M129" s="104">
        <v>1540.9999999999995</v>
      </c>
      <c r="N129" s="104">
        <v>1234.9000000000012</v>
      </c>
      <c r="O129" s="104">
        <v>1376.8999999999999</v>
      </c>
      <c r="P129" s="104">
        <v>1323.9999999999995</v>
      </c>
      <c r="Q129" s="104">
        <v>1474.3000000000006</v>
      </c>
    </row>
    <row r="130" spans="1:17" x14ac:dyDescent="0.2">
      <c r="A130" s="67">
        <v>8129</v>
      </c>
      <c r="B130" s="78" t="s">
        <v>130</v>
      </c>
      <c r="C130" s="79">
        <v>807</v>
      </c>
      <c r="D130" s="78" t="s">
        <v>553</v>
      </c>
      <c r="E130" s="80" t="s">
        <v>130</v>
      </c>
      <c r="F130" s="104">
        <v>1593.4125000000001</v>
      </c>
      <c r="G130" s="104">
        <v>1560.5</v>
      </c>
      <c r="H130" s="104">
        <v>1631.4000000000003</v>
      </c>
      <c r="I130" s="104">
        <v>1524.7000000000016</v>
      </c>
      <c r="J130" s="104">
        <v>1873.6</v>
      </c>
      <c r="K130" s="104">
        <v>1402.1000000000004</v>
      </c>
      <c r="L130" s="104">
        <v>1624.8999999999999</v>
      </c>
      <c r="M130" s="104">
        <v>1713.799999999999</v>
      </c>
      <c r="N130" s="104">
        <v>1416.3</v>
      </c>
      <c r="O130" s="104">
        <v>1405.3000000000004</v>
      </c>
      <c r="P130" s="104">
        <v>1485.3000000000002</v>
      </c>
      <c r="Q130" s="104">
        <v>1487.4999999999995</v>
      </c>
    </row>
    <row r="131" spans="1:17" x14ac:dyDescent="0.2">
      <c r="A131" s="67">
        <v>8130</v>
      </c>
      <c r="B131" s="78" t="s">
        <v>131</v>
      </c>
      <c r="C131" s="79">
        <v>728</v>
      </c>
      <c r="D131" s="78" t="s">
        <v>556</v>
      </c>
      <c r="E131" s="80" t="s">
        <v>100</v>
      </c>
      <c r="F131" s="104">
        <v>1941.1250000000002</v>
      </c>
      <c r="G131" s="104">
        <v>1869.9000000000003</v>
      </c>
      <c r="H131" s="104">
        <v>1875.7999999999995</v>
      </c>
      <c r="I131" s="104">
        <v>1804.0000000000005</v>
      </c>
      <c r="J131" s="104">
        <v>2252.5000000000005</v>
      </c>
      <c r="K131" s="104">
        <v>1785.6000000000008</v>
      </c>
      <c r="L131" s="104">
        <v>2063</v>
      </c>
      <c r="M131" s="104">
        <v>2066.3000000000006</v>
      </c>
      <c r="N131" s="104">
        <v>1811.9</v>
      </c>
      <c r="O131" s="104">
        <v>1869.100000000001</v>
      </c>
      <c r="P131" s="104">
        <v>1983.3000000000009</v>
      </c>
      <c r="Q131" s="104">
        <v>1965.7000000000003</v>
      </c>
    </row>
    <row r="132" spans="1:17" x14ac:dyDescent="0.2">
      <c r="A132" s="67">
        <v>8131</v>
      </c>
      <c r="B132" s="78" t="s">
        <v>132</v>
      </c>
      <c r="C132" s="79">
        <v>577</v>
      </c>
      <c r="D132" s="78" t="s">
        <v>553</v>
      </c>
      <c r="E132" s="80" t="s">
        <v>132</v>
      </c>
      <c r="F132" s="104">
        <v>1729.86</v>
      </c>
      <c r="G132" s="104">
        <v>1709.8800000000006</v>
      </c>
      <c r="H132" s="104">
        <v>1832.6000000000013</v>
      </c>
      <c r="I132" s="104">
        <v>1691.5000000000007</v>
      </c>
      <c r="J132" s="104">
        <v>1981.299999999999</v>
      </c>
      <c r="K132" s="104">
        <v>1525.4999999999998</v>
      </c>
      <c r="L132" s="104">
        <v>1784.9999999999986</v>
      </c>
      <c r="M132" s="104">
        <v>1813.1</v>
      </c>
      <c r="N132" s="104">
        <v>1500.0000000000002</v>
      </c>
      <c r="O132" s="104">
        <v>1556.9999999999993</v>
      </c>
      <c r="P132" s="104">
        <v>1605.9000000000008</v>
      </c>
      <c r="Q132" s="104">
        <v>1638.6</v>
      </c>
    </row>
    <row r="133" spans="1:17" x14ac:dyDescent="0.2">
      <c r="A133" s="67">
        <v>8132</v>
      </c>
      <c r="B133" s="78" t="s">
        <v>133</v>
      </c>
      <c r="C133" s="79">
        <v>756</v>
      </c>
      <c r="D133" s="78" t="s">
        <v>556</v>
      </c>
      <c r="E133" s="80" t="s">
        <v>100</v>
      </c>
      <c r="F133" s="104">
        <v>1941.1250000000002</v>
      </c>
      <c r="G133" s="104">
        <v>1869.9000000000003</v>
      </c>
      <c r="H133" s="104">
        <v>1875.7999999999995</v>
      </c>
      <c r="I133" s="104">
        <v>1804.0000000000005</v>
      </c>
      <c r="J133" s="104">
        <v>2252.5000000000005</v>
      </c>
      <c r="K133" s="104">
        <v>1785.6000000000008</v>
      </c>
      <c r="L133" s="104">
        <v>2063</v>
      </c>
      <c r="M133" s="104">
        <v>2066.3000000000006</v>
      </c>
      <c r="N133" s="104">
        <v>1811.9</v>
      </c>
      <c r="O133" s="104">
        <v>1869.100000000001</v>
      </c>
      <c r="P133" s="104">
        <v>1983.3000000000009</v>
      </c>
      <c r="Q133" s="104">
        <v>1965.7000000000003</v>
      </c>
    </row>
    <row r="134" spans="1:17" x14ac:dyDescent="0.2">
      <c r="A134" s="67">
        <v>8133</v>
      </c>
      <c r="B134" s="78" t="s">
        <v>134</v>
      </c>
      <c r="C134" s="79">
        <v>709</v>
      </c>
      <c r="D134" s="78" t="s">
        <v>555</v>
      </c>
      <c r="E134" s="80" t="s">
        <v>144</v>
      </c>
      <c r="F134" s="104">
        <v>1342.4850000000001</v>
      </c>
      <c r="G134" s="104">
        <v>1340.8999999999999</v>
      </c>
      <c r="H134" s="104">
        <v>1286.5999999999997</v>
      </c>
      <c r="I134" s="104">
        <v>1273.78</v>
      </c>
      <c r="J134" s="104">
        <v>1627.1999999999998</v>
      </c>
      <c r="K134" s="104">
        <v>1207.0999999999999</v>
      </c>
      <c r="L134" s="104">
        <v>1451.5000000000005</v>
      </c>
      <c r="M134" s="104">
        <v>1406.3000000000002</v>
      </c>
      <c r="N134" s="104">
        <v>1146.4999999999998</v>
      </c>
      <c r="O134" s="104">
        <v>1283.3000000000002</v>
      </c>
      <c r="P134" s="104">
        <v>1234.0000000000002</v>
      </c>
      <c r="Q134" s="104">
        <v>1345.0999999999997</v>
      </c>
    </row>
    <row r="135" spans="1:17" x14ac:dyDescent="0.2">
      <c r="A135" s="67">
        <v>8134</v>
      </c>
      <c r="B135" s="78" t="s">
        <v>135</v>
      </c>
      <c r="C135" s="79">
        <v>330</v>
      </c>
      <c r="D135" s="78" t="s">
        <v>554</v>
      </c>
      <c r="E135" s="80" t="s">
        <v>34</v>
      </c>
      <c r="F135" s="104">
        <v>1115.19875</v>
      </c>
      <c r="G135" s="104">
        <v>1038.1899999999996</v>
      </c>
      <c r="H135" s="104">
        <v>1059.3000000000006</v>
      </c>
      <c r="I135" s="104">
        <v>1049.5999999999999</v>
      </c>
      <c r="J135" s="104">
        <v>1297.8999999999994</v>
      </c>
      <c r="K135" s="104">
        <v>974.60000000000036</v>
      </c>
      <c r="L135" s="104">
        <v>1268.9000000000001</v>
      </c>
      <c r="M135" s="104">
        <v>1256.9999999999995</v>
      </c>
      <c r="N135" s="104">
        <v>976.10000000000014</v>
      </c>
      <c r="O135" s="104">
        <v>1093.6000000000001</v>
      </c>
      <c r="P135" s="104">
        <v>1015.9999999999999</v>
      </c>
      <c r="Q135" s="104">
        <v>1141.5000000000002</v>
      </c>
    </row>
    <row r="136" spans="1:17" x14ac:dyDescent="0.2">
      <c r="A136" s="67">
        <v>8135</v>
      </c>
      <c r="B136" s="78" t="s">
        <v>136</v>
      </c>
      <c r="C136" s="79">
        <v>72</v>
      </c>
      <c r="D136" s="78" t="s">
        <v>554</v>
      </c>
      <c r="E136" s="80" t="s">
        <v>309</v>
      </c>
      <c r="F136" s="104">
        <v>1225.0549999999998</v>
      </c>
      <c r="G136" s="104">
        <v>1153.8</v>
      </c>
      <c r="H136" s="104">
        <v>1195.04</v>
      </c>
      <c r="I136" s="104">
        <v>1180.9000000000003</v>
      </c>
      <c r="J136" s="104">
        <v>1437.1000000000001</v>
      </c>
      <c r="K136" s="104">
        <v>1066.8999999999992</v>
      </c>
      <c r="L136" s="104">
        <v>1369.4999999999998</v>
      </c>
      <c r="M136" s="104">
        <v>1338.6999999999991</v>
      </c>
      <c r="N136" s="104">
        <v>1058.5000000000002</v>
      </c>
      <c r="O136" s="104">
        <v>1207</v>
      </c>
      <c r="P136" s="104">
        <v>1116.5000000000005</v>
      </c>
      <c r="Q136" s="104">
        <v>1266.0000000000002</v>
      </c>
    </row>
    <row r="137" spans="1:17" x14ac:dyDescent="0.2">
      <c r="A137" s="67">
        <v>8136</v>
      </c>
      <c r="B137" s="78" t="s">
        <v>137</v>
      </c>
      <c r="C137" s="79">
        <v>116</v>
      </c>
      <c r="D137" s="78" t="s">
        <v>554</v>
      </c>
      <c r="E137" s="80" t="s">
        <v>309</v>
      </c>
      <c r="F137" s="104">
        <v>1225.0549999999998</v>
      </c>
      <c r="G137" s="104">
        <v>1153.8</v>
      </c>
      <c r="H137" s="104">
        <v>1195.04</v>
      </c>
      <c r="I137" s="104">
        <v>1180.9000000000003</v>
      </c>
      <c r="J137" s="104">
        <v>1437.1000000000001</v>
      </c>
      <c r="K137" s="104">
        <v>1066.8999999999992</v>
      </c>
      <c r="L137" s="104">
        <v>1369.4999999999998</v>
      </c>
      <c r="M137" s="104">
        <v>1338.6999999999991</v>
      </c>
      <c r="N137" s="104">
        <v>1058.5000000000002</v>
      </c>
      <c r="O137" s="104">
        <v>1207</v>
      </c>
      <c r="P137" s="104">
        <v>1116.5000000000005</v>
      </c>
      <c r="Q137" s="104">
        <v>1266.0000000000002</v>
      </c>
    </row>
    <row r="138" spans="1:17" x14ac:dyDescent="0.2">
      <c r="A138" s="67">
        <v>8137</v>
      </c>
      <c r="B138" s="78" t="s">
        <v>138</v>
      </c>
      <c r="C138" s="79">
        <v>528</v>
      </c>
      <c r="D138" s="78" t="s">
        <v>554</v>
      </c>
      <c r="E138" s="80" t="s">
        <v>34</v>
      </c>
      <c r="F138" s="104">
        <v>1115.19875</v>
      </c>
      <c r="G138" s="104">
        <v>1038.1899999999996</v>
      </c>
      <c r="H138" s="104">
        <v>1059.3000000000006</v>
      </c>
      <c r="I138" s="104">
        <v>1049.5999999999999</v>
      </c>
      <c r="J138" s="104">
        <v>1297.8999999999994</v>
      </c>
      <c r="K138" s="104">
        <v>974.60000000000036</v>
      </c>
      <c r="L138" s="104">
        <v>1268.9000000000001</v>
      </c>
      <c r="M138" s="104">
        <v>1256.9999999999995</v>
      </c>
      <c r="N138" s="104">
        <v>976.10000000000014</v>
      </c>
      <c r="O138" s="104">
        <v>1093.6000000000001</v>
      </c>
      <c r="P138" s="104">
        <v>1015.9999999999999</v>
      </c>
      <c r="Q138" s="104">
        <v>1141.5000000000002</v>
      </c>
    </row>
    <row r="139" spans="1:17" x14ac:dyDescent="0.2">
      <c r="A139" s="67">
        <v>8138</v>
      </c>
      <c r="B139" s="78" t="s">
        <v>139</v>
      </c>
      <c r="C139" s="79">
        <v>717</v>
      </c>
      <c r="D139" s="78" t="s">
        <v>551</v>
      </c>
      <c r="E139" s="80" t="s">
        <v>130</v>
      </c>
      <c r="F139" s="104">
        <v>1593.4125000000001</v>
      </c>
      <c r="G139" s="104">
        <v>1560.5</v>
      </c>
      <c r="H139" s="104">
        <v>1631.4000000000003</v>
      </c>
      <c r="I139" s="104">
        <v>1524.7000000000016</v>
      </c>
      <c r="J139" s="104">
        <v>1873.6</v>
      </c>
      <c r="K139" s="104">
        <v>1402.1000000000004</v>
      </c>
      <c r="L139" s="104">
        <v>1624.8999999999999</v>
      </c>
      <c r="M139" s="104">
        <v>1713.799999999999</v>
      </c>
      <c r="N139" s="104">
        <v>1416.3</v>
      </c>
      <c r="O139" s="104">
        <v>1405.3000000000004</v>
      </c>
      <c r="P139" s="104">
        <v>1485.3000000000002</v>
      </c>
      <c r="Q139" s="104">
        <v>1487.4999999999995</v>
      </c>
    </row>
    <row r="140" spans="1:17" x14ac:dyDescent="0.2">
      <c r="A140" s="67">
        <v>8139</v>
      </c>
      <c r="B140" s="78" t="s">
        <v>140</v>
      </c>
      <c r="C140" s="79">
        <v>454</v>
      </c>
      <c r="D140" s="78" t="s">
        <v>551</v>
      </c>
      <c r="E140" s="80" t="s">
        <v>222</v>
      </c>
      <c r="F140" s="104">
        <v>1424.8250000000003</v>
      </c>
      <c r="G140" s="104">
        <v>1386.1000000000008</v>
      </c>
      <c r="H140" s="104">
        <v>1481.1</v>
      </c>
      <c r="I140" s="104">
        <v>1353.6999999999996</v>
      </c>
      <c r="J140" s="104">
        <v>1659.1000000000004</v>
      </c>
      <c r="K140" s="104">
        <v>1272.5000000000007</v>
      </c>
      <c r="L140" s="104">
        <v>1488.5000000000002</v>
      </c>
      <c r="M140" s="104">
        <v>1507.8000000000002</v>
      </c>
      <c r="N140" s="104">
        <v>1249.7999999999995</v>
      </c>
      <c r="O140" s="104">
        <v>1364.4000000000003</v>
      </c>
      <c r="P140" s="104">
        <v>1346.2</v>
      </c>
      <c r="Q140" s="104">
        <v>1414.3999999999999</v>
      </c>
    </row>
    <row r="141" spans="1:17" x14ac:dyDescent="0.2">
      <c r="A141" s="67">
        <v>8140</v>
      </c>
      <c r="B141" s="78" t="s">
        <v>141</v>
      </c>
      <c r="C141" s="79">
        <v>269</v>
      </c>
      <c r="D141" s="78" t="s">
        <v>551</v>
      </c>
      <c r="E141" s="80" t="s">
        <v>11</v>
      </c>
      <c r="F141" s="104">
        <v>1453.0625000000007</v>
      </c>
      <c r="G141" s="104">
        <v>1476.0000000000005</v>
      </c>
      <c r="H141" s="104">
        <v>1418.5999999999997</v>
      </c>
      <c r="I141" s="104">
        <v>1386.8000000000009</v>
      </c>
      <c r="J141" s="104">
        <v>1689.6999999999998</v>
      </c>
      <c r="K141" s="104">
        <v>1284.4000000000001</v>
      </c>
      <c r="L141" s="104">
        <v>1593.1000000000015</v>
      </c>
      <c r="M141" s="104">
        <v>1540.9999999999995</v>
      </c>
      <c r="N141" s="104">
        <v>1234.9000000000012</v>
      </c>
      <c r="O141" s="104">
        <v>1376.8999999999999</v>
      </c>
      <c r="P141" s="104">
        <v>1323.9999999999995</v>
      </c>
      <c r="Q141" s="104">
        <v>1474.3000000000006</v>
      </c>
    </row>
    <row r="142" spans="1:17" x14ac:dyDescent="0.2">
      <c r="A142" s="67">
        <v>8141</v>
      </c>
      <c r="B142" s="78" t="s">
        <v>142</v>
      </c>
      <c r="C142" s="79">
        <v>370</v>
      </c>
      <c r="D142" s="78" t="s">
        <v>551</v>
      </c>
      <c r="E142" s="80" t="s">
        <v>11</v>
      </c>
      <c r="F142" s="104">
        <v>1453.0625000000007</v>
      </c>
      <c r="G142" s="104">
        <v>1476.0000000000005</v>
      </c>
      <c r="H142" s="104">
        <v>1418.5999999999997</v>
      </c>
      <c r="I142" s="104">
        <v>1386.8000000000009</v>
      </c>
      <c r="J142" s="104">
        <v>1689.6999999999998</v>
      </c>
      <c r="K142" s="104">
        <v>1284.4000000000001</v>
      </c>
      <c r="L142" s="104">
        <v>1593.1000000000015</v>
      </c>
      <c r="M142" s="104">
        <v>1540.9999999999995</v>
      </c>
      <c r="N142" s="104">
        <v>1234.9000000000012</v>
      </c>
      <c r="O142" s="104">
        <v>1376.8999999999999</v>
      </c>
      <c r="P142" s="104">
        <v>1323.9999999999995</v>
      </c>
      <c r="Q142" s="104">
        <v>1474.3000000000006</v>
      </c>
    </row>
    <row r="143" spans="1:17" x14ac:dyDescent="0.2">
      <c r="A143" s="67">
        <v>8142</v>
      </c>
      <c r="B143" s="78" t="s">
        <v>143</v>
      </c>
      <c r="C143" s="79">
        <v>876</v>
      </c>
      <c r="D143" s="78" t="s">
        <v>556</v>
      </c>
      <c r="E143" s="80" t="s">
        <v>541</v>
      </c>
      <c r="F143" s="104">
        <v>1841.9962499999999</v>
      </c>
      <c r="G143" s="104">
        <v>1791.2000000000007</v>
      </c>
      <c r="H143" s="104">
        <v>2065.8999999999992</v>
      </c>
      <c r="I143" s="104">
        <v>1815.1000000000008</v>
      </c>
      <c r="J143" s="104">
        <v>2159.2699999999991</v>
      </c>
      <c r="K143" s="104">
        <v>1594.3999999999994</v>
      </c>
      <c r="L143" s="104">
        <v>1828.700000000001</v>
      </c>
      <c r="M143" s="104">
        <v>1903.4</v>
      </c>
      <c r="N143" s="104">
        <v>1578</v>
      </c>
      <c r="O143" s="104">
        <v>1564.2999999999988</v>
      </c>
      <c r="P143" s="104">
        <v>1686.7000000000003</v>
      </c>
      <c r="Q143" s="104">
        <v>1679.7000000000003</v>
      </c>
    </row>
    <row r="144" spans="1:17" x14ac:dyDescent="0.2">
      <c r="A144" s="67">
        <v>8143</v>
      </c>
      <c r="B144" s="78" t="s">
        <v>144</v>
      </c>
      <c r="C144" s="79">
        <v>421</v>
      </c>
      <c r="D144" s="78" t="s">
        <v>555</v>
      </c>
      <c r="E144" s="80" t="s">
        <v>144</v>
      </c>
      <c r="F144" s="104">
        <v>1342.4850000000001</v>
      </c>
      <c r="G144" s="104">
        <v>1340.8999999999999</v>
      </c>
      <c r="H144" s="104">
        <v>1286.5999999999997</v>
      </c>
      <c r="I144" s="104">
        <v>1273.78</v>
      </c>
      <c r="J144" s="104">
        <v>1627.1999999999998</v>
      </c>
      <c r="K144" s="104">
        <v>1207.0999999999999</v>
      </c>
      <c r="L144" s="104">
        <v>1451.5000000000005</v>
      </c>
      <c r="M144" s="104">
        <v>1406.3000000000002</v>
      </c>
      <c r="N144" s="104">
        <v>1146.4999999999998</v>
      </c>
      <c r="O144" s="104">
        <v>1283.3000000000002</v>
      </c>
      <c r="P144" s="104">
        <v>1234.0000000000002</v>
      </c>
      <c r="Q144" s="104">
        <v>1345.0999999999997</v>
      </c>
    </row>
    <row r="145" spans="1:17" x14ac:dyDescent="0.2">
      <c r="A145" s="67">
        <v>8144</v>
      </c>
      <c r="B145" s="78" t="s">
        <v>145</v>
      </c>
      <c r="C145" s="79">
        <v>553</v>
      </c>
      <c r="D145" s="78" t="s">
        <v>556</v>
      </c>
      <c r="E145" s="80" t="s">
        <v>541</v>
      </c>
      <c r="F145" s="104">
        <v>1841.9962499999999</v>
      </c>
      <c r="G145" s="104">
        <v>1791.2000000000007</v>
      </c>
      <c r="H145" s="104">
        <v>2065.8999999999992</v>
      </c>
      <c r="I145" s="104">
        <v>1815.1000000000008</v>
      </c>
      <c r="J145" s="104">
        <v>2159.2699999999991</v>
      </c>
      <c r="K145" s="104">
        <v>1594.3999999999994</v>
      </c>
      <c r="L145" s="104">
        <v>1828.700000000001</v>
      </c>
      <c r="M145" s="104">
        <v>1903.4</v>
      </c>
      <c r="N145" s="104">
        <v>1578</v>
      </c>
      <c r="O145" s="104">
        <v>1564.2999999999988</v>
      </c>
      <c r="P145" s="104">
        <v>1686.7000000000003</v>
      </c>
      <c r="Q145" s="104">
        <v>1679.7000000000003</v>
      </c>
    </row>
    <row r="146" spans="1:17" x14ac:dyDescent="0.2">
      <c r="A146" s="67">
        <v>8145</v>
      </c>
      <c r="B146" s="78" t="s">
        <v>146</v>
      </c>
      <c r="C146" s="79">
        <v>189</v>
      </c>
      <c r="D146" s="78" t="s">
        <v>557</v>
      </c>
      <c r="E146" s="80" t="s">
        <v>544</v>
      </c>
      <c r="F146" s="104">
        <v>999.25000000000011</v>
      </c>
      <c r="G146" s="104">
        <v>962.20000000000016</v>
      </c>
      <c r="H146" s="104">
        <v>977.30000000000041</v>
      </c>
      <c r="I146" s="104">
        <v>959.9</v>
      </c>
      <c r="J146" s="104">
        <v>1207.4000000000001</v>
      </c>
      <c r="K146" s="104">
        <v>869.59999999999991</v>
      </c>
      <c r="L146" s="104">
        <v>1088.3000000000004</v>
      </c>
      <c r="M146" s="104">
        <v>1070.5999999999999</v>
      </c>
      <c r="N146" s="104">
        <v>858.7</v>
      </c>
      <c r="O146" s="104">
        <v>939.50000000000011</v>
      </c>
      <c r="P146" s="104">
        <v>893.49999999999966</v>
      </c>
      <c r="Q146" s="104">
        <v>1014.7999999999998</v>
      </c>
    </row>
    <row r="147" spans="1:17" x14ac:dyDescent="0.2">
      <c r="A147" s="67">
        <v>8146</v>
      </c>
      <c r="B147" s="78" t="s">
        <v>147</v>
      </c>
      <c r="C147" s="79">
        <v>265</v>
      </c>
      <c r="D147" s="78" t="s">
        <v>557</v>
      </c>
      <c r="E147" s="80" t="s">
        <v>544</v>
      </c>
      <c r="F147" s="104">
        <v>999.25000000000011</v>
      </c>
      <c r="G147" s="104">
        <v>962.20000000000016</v>
      </c>
      <c r="H147" s="104">
        <v>977.30000000000041</v>
      </c>
      <c r="I147" s="104">
        <v>959.9</v>
      </c>
      <c r="J147" s="104">
        <v>1207.4000000000001</v>
      </c>
      <c r="K147" s="104">
        <v>869.59999999999991</v>
      </c>
      <c r="L147" s="104">
        <v>1088.3000000000004</v>
      </c>
      <c r="M147" s="104">
        <v>1070.5999999999999</v>
      </c>
      <c r="N147" s="104">
        <v>858.7</v>
      </c>
      <c r="O147" s="104">
        <v>939.50000000000011</v>
      </c>
      <c r="P147" s="104">
        <v>893.49999999999966</v>
      </c>
      <c r="Q147" s="104">
        <v>1014.7999999999998</v>
      </c>
    </row>
    <row r="148" spans="1:17" x14ac:dyDescent="0.2">
      <c r="A148" s="67">
        <v>8147</v>
      </c>
      <c r="B148" s="78" t="s">
        <v>148</v>
      </c>
      <c r="C148" s="79">
        <v>124</v>
      </c>
      <c r="D148" s="78" t="s">
        <v>550</v>
      </c>
      <c r="E148" s="80" t="s">
        <v>290</v>
      </c>
      <c r="F148" s="104">
        <v>1391.7249999999999</v>
      </c>
      <c r="G148" s="104">
        <v>1462.5000000000009</v>
      </c>
      <c r="H148" s="104">
        <v>1426.7000000000003</v>
      </c>
      <c r="I148" s="104">
        <v>1322.3000000000004</v>
      </c>
      <c r="J148" s="104">
        <v>1624.8999999999992</v>
      </c>
      <c r="K148" s="104">
        <v>1235.1000000000004</v>
      </c>
      <c r="L148" s="104">
        <v>1488.0999999999988</v>
      </c>
      <c r="M148" s="104">
        <v>1417.9000000000003</v>
      </c>
      <c r="N148" s="104">
        <v>1156.3000000000002</v>
      </c>
      <c r="O148" s="104">
        <v>1306.6999999999991</v>
      </c>
      <c r="P148" s="104">
        <v>1245.9000000000001</v>
      </c>
      <c r="Q148" s="104">
        <v>1414.7999999999997</v>
      </c>
    </row>
    <row r="149" spans="1:17" x14ac:dyDescent="0.2">
      <c r="A149" s="67">
        <v>8148</v>
      </c>
      <c r="B149" s="78" t="s">
        <v>149</v>
      </c>
      <c r="C149" s="79">
        <v>211</v>
      </c>
      <c r="D149" s="78" t="s">
        <v>560</v>
      </c>
      <c r="E149" s="80" t="s">
        <v>546</v>
      </c>
      <c r="F149" s="104">
        <v>770.53749999999991</v>
      </c>
      <c r="G149" s="104">
        <v>706.29999999999984</v>
      </c>
      <c r="H149" s="104">
        <v>776.8</v>
      </c>
      <c r="I149" s="104">
        <v>794.99999999999977</v>
      </c>
      <c r="J149" s="104">
        <v>981.60000000000036</v>
      </c>
      <c r="K149" s="104">
        <v>654.79999999999973</v>
      </c>
      <c r="L149" s="104">
        <v>802.50000000000045</v>
      </c>
      <c r="M149" s="104">
        <v>829.40000000000009</v>
      </c>
      <c r="N149" s="104">
        <v>617.9</v>
      </c>
      <c r="O149" s="104">
        <v>679.69999999999982</v>
      </c>
      <c r="P149" s="104">
        <v>626.49999999999955</v>
      </c>
      <c r="Q149" s="104">
        <v>741.60000000000025</v>
      </c>
    </row>
    <row r="150" spans="1:17" x14ac:dyDescent="0.2">
      <c r="A150" s="67">
        <v>8149</v>
      </c>
      <c r="B150" s="78" t="s">
        <v>150</v>
      </c>
      <c r="C150" s="79">
        <v>572</v>
      </c>
      <c r="D150" s="78" t="s">
        <v>553</v>
      </c>
      <c r="E150" s="80" t="s">
        <v>101</v>
      </c>
      <c r="F150" s="104">
        <v>1654.3374999999999</v>
      </c>
      <c r="G150" s="104">
        <v>1694.6999999999998</v>
      </c>
      <c r="H150" s="104">
        <v>1676.5000000000009</v>
      </c>
      <c r="I150" s="104">
        <v>1555.6999999999996</v>
      </c>
      <c r="J150" s="104">
        <v>1830.9999999999998</v>
      </c>
      <c r="K150" s="104">
        <v>1472.6</v>
      </c>
      <c r="L150" s="104">
        <v>1809.9999999999995</v>
      </c>
      <c r="M150" s="104">
        <v>1767.7999999999988</v>
      </c>
      <c r="N150" s="104">
        <v>1426.4</v>
      </c>
      <c r="O150" s="104">
        <v>1553.8000000000011</v>
      </c>
      <c r="P150" s="104">
        <v>1526.4000000000008</v>
      </c>
      <c r="Q150" s="104">
        <v>1619.7999999999993</v>
      </c>
    </row>
    <row r="151" spans="1:17" x14ac:dyDescent="0.2">
      <c r="A151" s="67">
        <v>8150</v>
      </c>
      <c r="B151" s="78" t="s">
        <v>151</v>
      </c>
      <c r="C151" s="79">
        <v>576</v>
      </c>
      <c r="D151" s="78" t="s">
        <v>553</v>
      </c>
      <c r="E151" s="80" t="s">
        <v>151</v>
      </c>
      <c r="F151" s="104">
        <v>1715.3625000000002</v>
      </c>
      <c r="G151" s="104">
        <v>1700.3000000000006</v>
      </c>
      <c r="H151" s="104">
        <v>1853.6</v>
      </c>
      <c r="I151" s="104">
        <v>1672</v>
      </c>
      <c r="J151" s="104">
        <v>1946.7</v>
      </c>
      <c r="K151" s="104">
        <v>1506.2000000000003</v>
      </c>
      <c r="L151" s="104">
        <v>1777</v>
      </c>
      <c r="M151" s="104">
        <v>1784.9000000000012</v>
      </c>
      <c r="N151" s="104">
        <v>1482.1999999999998</v>
      </c>
      <c r="O151" s="104">
        <v>1561.9000000000012</v>
      </c>
      <c r="P151" s="104">
        <v>1587.4999999999993</v>
      </c>
      <c r="Q151" s="104">
        <v>1638.7999999999993</v>
      </c>
    </row>
    <row r="152" spans="1:17" x14ac:dyDescent="0.2">
      <c r="A152" s="67">
        <v>8151</v>
      </c>
      <c r="B152" s="78" t="s">
        <v>152</v>
      </c>
      <c r="C152" s="79">
        <v>468</v>
      </c>
      <c r="D152" s="78" t="s">
        <v>553</v>
      </c>
      <c r="E152" s="80" t="s">
        <v>101</v>
      </c>
      <c r="F152" s="104">
        <v>1654.3374999999999</v>
      </c>
      <c r="G152" s="104">
        <v>1694.6999999999998</v>
      </c>
      <c r="H152" s="104">
        <v>1676.5000000000009</v>
      </c>
      <c r="I152" s="104">
        <v>1555.6999999999996</v>
      </c>
      <c r="J152" s="104">
        <v>1830.9999999999998</v>
      </c>
      <c r="K152" s="104">
        <v>1472.6</v>
      </c>
      <c r="L152" s="104">
        <v>1809.9999999999995</v>
      </c>
      <c r="M152" s="104">
        <v>1767.7999999999988</v>
      </c>
      <c r="N152" s="104">
        <v>1426.4</v>
      </c>
      <c r="O152" s="104">
        <v>1553.8000000000011</v>
      </c>
      <c r="P152" s="104">
        <v>1526.4000000000008</v>
      </c>
      <c r="Q152" s="104">
        <v>1619.7999999999993</v>
      </c>
    </row>
    <row r="153" spans="1:17" x14ac:dyDescent="0.2">
      <c r="A153" s="67">
        <v>8152</v>
      </c>
      <c r="B153" s="78" t="s">
        <v>153</v>
      </c>
      <c r="C153" s="79">
        <v>375</v>
      </c>
      <c r="D153" s="78" t="s">
        <v>555</v>
      </c>
      <c r="E153" s="80" t="s">
        <v>144</v>
      </c>
      <c r="F153" s="104">
        <v>1342.4850000000001</v>
      </c>
      <c r="G153" s="104">
        <v>1340.8999999999999</v>
      </c>
      <c r="H153" s="104">
        <v>1286.5999999999997</v>
      </c>
      <c r="I153" s="104">
        <v>1273.78</v>
      </c>
      <c r="J153" s="104">
        <v>1627.1999999999998</v>
      </c>
      <c r="K153" s="104">
        <v>1207.0999999999999</v>
      </c>
      <c r="L153" s="104">
        <v>1451.5000000000005</v>
      </c>
      <c r="M153" s="104">
        <v>1406.3000000000002</v>
      </c>
      <c r="N153" s="104">
        <v>1146.4999999999998</v>
      </c>
      <c r="O153" s="104">
        <v>1283.3000000000002</v>
      </c>
      <c r="P153" s="104">
        <v>1234.0000000000002</v>
      </c>
      <c r="Q153" s="104">
        <v>1345.0999999999997</v>
      </c>
    </row>
    <row r="154" spans="1:17" x14ac:dyDescent="0.2">
      <c r="A154" s="67">
        <v>8153</v>
      </c>
      <c r="B154" s="78" t="s">
        <v>154</v>
      </c>
      <c r="C154" s="79">
        <v>259</v>
      </c>
      <c r="D154" s="78" t="s">
        <v>552</v>
      </c>
      <c r="E154" s="80" t="s">
        <v>31</v>
      </c>
      <c r="F154" s="104">
        <v>651.83750000000009</v>
      </c>
      <c r="G154" s="104">
        <v>545.10000000000014</v>
      </c>
      <c r="H154" s="104">
        <v>629.70000000000039</v>
      </c>
      <c r="I154" s="104">
        <v>629.3000000000003</v>
      </c>
      <c r="J154" s="104">
        <v>837.1999999999997</v>
      </c>
      <c r="K154" s="104">
        <v>553.09999999999991</v>
      </c>
      <c r="L154" s="104">
        <v>750.50000000000011</v>
      </c>
      <c r="M154" s="104">
        <v>742.3000000000003</v>
      </c>
      <c r="N154" s="104">
        <v>527.50000000000023</v>
      </c>
      <c r="O154" s="104">
        <v>604.30000000000018</v>
      </c>
      <c r="P154" s="104">
        <v>551.90000000000009</v>
      </c>
      <c r="Q154" s="104">
        <v>651.4</v>
      </c>
    </row>
    <row r="155" spans="1:17" x14ac:dyDescent="0.2">
      <c r="A155" s="67">
        <v>8154</v>
      </c>
      <c r="B155" s="78" t="s">
        <v>155</v>
      </c>
      <c r="C155" s="79">
        <v>201</v>
      </c>
      <c r="D155" s="78" t="s">
        <v>557</v>
      </c>
      <c r="E155" s="80" t="s">
        <v>544</v>
      </c>
      <c r="F155" s="104">
        <v>999.25000000000011</v>
      </c>
      <c r="G155" s="104">
        <v>962.20000000000016</v>
      </c>
      <c r="H155" s="104">
        <v>977.30000000000041</v>
      </c>
      <c r="I155" s="104">
        <v>959.9</v>
      </c>
      <c r="J155" s="104">
        <v>1207.4000000000001</v>
      </c>
      <c r="K155" s="104">
        <v>869.59999999999991</v>
      </c>
      <c r="L155" s="104">
        <v>1088.3000000000004</v>
      </c>
      <c r="M155" s="104">
        <v>1070.5999999999999</v>
      </c>
      <c r="N155" s="104">
        <v>858.7</v>
      </c>
      <c r="O155" s="104">
        <v>939.50000000000011</v>
      </c>
      <c r="P155" s="104">
        <v>893.49999999999966</v>
      </c>
      <c r="Q155" s="104">
        <v>1014.7999999999998</v>
      </c>
    </row>
    <row r="156" spans="1:17" x14ac:dyDescent="0.2">
      <c r="A156" s="67">
        <v>8155</v>
      </c>
      <c r="B156" s="78" t="s">
        <v>156</v>
      </c>
      <c r="C156" s="79">
        <v>16</v>
      </c>
      <c r="D156" s="78" t="s">
        <v>552</v>
      </c>
      <c r="E156" s="80" t="s">
        <v>111</v>
      </c>
      <c r="F156" s="104">
        <v>895.83749999999986</v>
      </c>
      <c r="G156" s="104">
        <v>894.79999999999961</v>
      </c>
      <c r="H156" s="104">
        <v>910.70000000000016</v>
      </c>
      <c r="I156" s="104">
        <v>874.49999999999955</v>
      </c>
      <c r="J156" s="104">
        <v>1039.3</v>
      </c>
      <c r="K156" s="104">
        <v>764.69999999999982</v>
      </c>
      <c r="L156" s="104">
        <v>991.4</v>
      </c>
      <c r="M156" s="104">
        <v>983.19999999999993</v>
      </c>
      <c r="N156" s="104">
        <v>708.10000000000014</v>
      </c>
      <c r="O156" s="104">
        <v>836.49999999999989</v>
      </c>
      <c r="P156" s="104">
        <v>753.10000000000014</v>
      </c>
      <c r="Q156" s="104">
        <v>894.50000000000011</v>
      </c>
    </row>
    <row r="157" spans="1:17" x14ac:dyDescent="0.2">
      <c r="A157" s="67">
        <v>8156</v>
      </c>
      <c r="B157" s="78" t="s">
        <v>157</v>
      </c>
      <c r="C157" s="79">
        <v>130</v>
      </c>
      <c r="D157" s="78" t="s">
        <v>561</v>
      </c>
      <c r="E157" s="80" t="s">
        <v>34</v>
      </c>
      <c r="F157" s="104">
        <v>1115.19875</v>
      </c>
      <c r="G157" s="104">
        <v>1038.1899999999996</v>
      </c>
      <c r="H157" s="104">
        <v>1059.3000000000006</v>
      </c>
      <c r="I157" s="104">
        <v>1049.5999999999999</v>
      </c>
      <c r="J157" s="104">
        <v>1297.8999999999994</v>
      </c>
      <c r="K157" s="104">
        <v>974.60000000000036</v>
      </c>
      <c r="L157" s="104">
        <v>1268.9000000000001</v>
      </c>
      <c r="M157" s="104">
        <v>1256.9999999999995</v>
      </c>
      <c r="N157" s="104">
        <v>976.10000000000014</v>
      </c>
      <c r="O157" s="104">
        <v>1093.6000000000001</v>
      </c>
      <c r="P157" s="104">
        <v>1015.9999999999999</v>
      </c>
      <c r="Q157" s="104">
        <v>1141.5000000000002</v>
      </c>
    </row>
    <row r="158" spans="1:17" x14ac:dyDescent="0.2">
      <c r="A158" s="67">
        <v>8157</v>
      </c>
      <c r="B158" s="78" t="s">
        <v>158</v>
      </c>
      <c r="C158" s="79">
        <v>41</v>
      </c>
      <c r="D158" s="78" t="s">
        <v>550</v>
      </c>
      <c r="E158" s="80" t="s">
        <v>300</v>
      </c>
      <c r="F158" s="104">
        <v>729.23250000000019</v>
      </c>
      <c r="G158" s="104">
        <v>707.66</v>
      </c>
      <c r="H158" s="104">
        <v>718.10000000000025</v>
      </c>
      <c r="I158" s="104">
        <v>737.00000000000011</v>
      </c>
      <c r="J158" s="104">
        <v>913.20000000000073</v>
      </c>
      <c r="K158" s="104">
        <v>633.49999999999989</v>
      </c>
      <c r="L158" s="104">
        <v>785.3000000000003</v>
      </c>
      <c r="M158" s="104">
        <v>767.1</v>
      </c>
      <c r="N158" s="104">
        <v>571.99999999999977</v>
      </c>
      <c r="O158" s="104">
        <v>671.2000000000005</v>
      </c>
      <c r="P158" s="104">
        <v>567.79999999999995</v>
      </c>
      <c r="Q158" s="104">
        <v>712.85000000000014</v>
      </c>
    </row>
    <row r="159" spans="1:17" x14ac:dyDescent="0.2">
      <c r="A159" s="67">
        <v>8158</v>
      </c>
      <c r="B159" s="78" t="s">
        <v>159</v>
      </c>
      <c r="C159" s="79">
        <v>135</v>
      </c>
      <c r="D159" s="78" t="s">
        <v>550</v>
      </c>
      <c r="E159" s="80" t="s">
        <v>300</v>
      </c>
      <c r="F159" s="104">
        <v>729.23250000000019</v>
      </c>
      <c r="G159" s="104">
        <v>707.66</v>
      </c>
      <c r="H159" s="104">
        <v>718.10000000000025</v>
      </c>
      <c r="I159" s="104">
        <v>737.00000000000011</v>
      </c>
      <c r="J159" s="104">
        <v>913.20000000000073</v>
      </c>
      <c r="K159" s="104">
        <v>633.49999999999989</v>
      </c>
      <c r="L159" s="104">
        <v>785.3000000000003</v>
      </c>
      <c r="M159" s="104">
        <v>767.1</v>
      </c>
      <c r="N159" s="104">
        <v>571.99999999999977</v>
      </c>
      <c r="O159" s="104">
        <v>671.2000000000005</v>
      </c>
      <c r="P159" s="104">
        <v>567.79999999999995</v>
      </c>
      <c r="Q159" s="104">
        <v>712.85000000000014</v>
      </c>
    </row>
    <row r="160" spans="1:17" x14ac:dyDescent="0.2">
      <c r="A160" s="67">
        <v>8159</v>
      </c>
      <c r="B160" s="78" t="s">
        <v>160</v>
      </c>
      <c r="C160" s="79">
        <v>98</v>
      </c>
      <c r="D160" s="78" t="s">
        <v>554</v>
      </c>
      <c r="E160" s="80" t="s">
        <v>309</v>
      </c>
      <c r="F160" s="104">
        <v>1225.0549999999998</v>
      </c>
      <c r="G160" s="104">
        <v>1153.8</v>
      </c>
      <c r="H160" s="104">
        <v>1195.04</v>
      </c>
      <c r="I160" s="104">
        <v>1180.9000000000003</v>
      </c>
      <c r="J160" s="104">
        <v>1437.1000000000001</v>
      </c>
      <c r="K160" s="104">
        <v>1066.8999999999992</v>
      </c>
      <c r="L160" s="104">
        <v>1369.4999999999998</v>
      </c>
      <c r="M160" s="104">
        <v>1338.6999999999991</v>
      </c>
      <c r="N160" s="104">
        <v>1058.5000000000002</v>
      </c>
      <c r="O160" s="104">
        <v>1207</v>
      </c>
      <c r="P160" s="104">
        <v>1116.5000000000005</v>
      </c>
      <c r="Q160" s="104">
        <v>1266.0000000000002</v>
      </c>
    </row>
    <row r="161" spans="1:17" x14ac:dyDescent="0.2">
      <c r="A161" s="67">
        <v>8160</v>
      </c>
      <c r="B161" s="78" t="s">
        <v>161</v>
      </c>
      <c r="C161" s="79">
        <v>754</v>
      </c>
      <c r="D161" s="78" t="s">
        <v>553</v>
      </c>
      <c r="E161" s="80" t="s">
        <v>161</v>
      </c>
      <c r="F161" s="104">
        <v>1747.0174999999999</v>
      </c>
      <c r="G161" s="104">
        <v>1673.3000000000004</v>
      </c>
      <c r="H161" s="104">
        <v>1771.620000000001</v>
      </c>
      <c r="I161" s="104">
        <v>1706.72</v>
      </c>
      <c r="J161" s="104">
        <v>2038.2999999999997</v>
      </c>
      <c r="K161" s="104">
        <v>1524.4000000000008</v>
      </c>
      <c r="L161" s="104">
        <v>1820.1999999999982</v>
      </c>
      <c r="M161" s="104">
        <v>1883.5999999999992</v>
      </c>
      <c r="N161" s="104">
        <v>1558.0000000000002</v>
      </c>
      <c r="O161" s="104">
        <v>1558.700000000001</v>
      </c>
      <c r="P161" s="104">
        <v>1645.9</v>
      </c>
      <c r="Q161" s="104">
        <v>1696.1000000000001</v>
      </c>
    </row>
    <row r="162" spans="1:17" x14ac:dyDescent="0.2">
      <c r="A162" s="67">
        <v>8161</v>
      </c>
      <c r="B162" s="78" t="s">
        <v>162</v>
      </c>
      <c r="C162" s="79">
        <v>324</v>
      </c>
      <c r="D162" s="78" t="s">
        <v>555</v>
      </c>
      <c r="E162" s="80" t="s">
        <v>144</v>
      </c>
      <c r="F162" s="104">
        <v>1342.4850000000001</v>
      </c>
      <c r="G162" s="104">
        <v>1340.8999999999999</v>
      </c>
      <c r="H162" s="104">
        <v>1286.5999999999997</v>
      </c>
      <c r="I162" s="104">
        <v>1273.78</v>
      </c>
      <c r="J162" s="104">
        <v>1627.1999999999998</v>
      </c>
      <c r="K162" s="104">
        <v>1207.0999999999999</v>
      </c>
      <c r="L162" s="104">
        <v>1451.5000000000005</v>
      </c>
      <c r="M162" s="104">
        <v>1406.3000000000002</v>
      </c>
      <c r="N162" s="104">
        <v>1146.4999999999998</v>
      </c>
      <c r="O162" s="104">
        <v>1283.3000000000002</v>
      </c>
      <c r="P162" s="104">
        <v>1234.0000000000002</v>
      </c>
      <c r="Q162" s="104">
        <v>1345.0999999999997</v>
      </c>
    </row>
    <row r="163" spans="1:17" x14ac:dyDescent="0.2">
      <c r="A163" s="67">
        <v>8162</v>
      </c>
      <c r="B163" s="78" t="s">
        <v>163</v>
      </c>
      <c r="C163" s="79">
        <v>361</v>
      </c>
      <c r="D163" s="78" t="s">
        <v>555</v>
      </c>
      <c r="E163" s="80" t="s">
        <v>163</v>
      </c>
      <c r="F163" s="104">
        <v>1028.7249999999999</v>
      </c>
      <c r="G163" s="104">
        <v>936.40000000000009</v>
      </c>
      <c r="H163" s="104">
        <v>1052.7000000000003</v>
      </c>
      <c r="I163" s="104">
        <v>1038.7999999999997</v>
      </c>
      <c r="J163" s="104">
        <v>1310.4999999999993</v>
      </c>
      <c r="K163" s="104">
        <v>890.4000000000002</v>
      </c>
      <c r="L163" s="104">
        <v>1077.0999999999997</v>
      </c>
      <c r="M163" s="104">
        <v>1091</v>
      </c>
      <c r="N163" s="104">
        <v>832.8999999999993</v>
      </c>
      <c r="O163" s="104">
        <v>890.09999999999991</v>
      </c>
      <c r="P163" s="104">
        <v>868.30000000000041</v>
      </c>
      <c r="Q163" s="104">
        <v>960.40000000000066</v>
      </c>
    </row>
    <row r="164" spans="1:17" x14ac:dyDescent="0.2">
      <c r="A164" s="67">
        <v>8163</v>
      </c>
      <c r="B164" s="78" t="s">
        <v>164</v>
      </c>
      <c r="C164" s="79">
        <v>10</v>
      </c>
      <c r="D164" s="78" t="s">
        <v>552</v>
      </c>
      <c r="E164" s="80" t="s">
        <v>111</v>
      </c>
      <c r="F164" s="104">
        <v>895.83749999999986</v>
      </c>
      <c r="G164" s="104">
        <v>894.79999999999961</v>
      </c>
      <c r="H164" s="104">
        <v>910.70000000000016</v>
      </c>
      <c r="I164" s="104">
        <v>874.49999999999955</v>
      </c>
      <c r="J164" s="104">
        <v>1039.3</v>
      </c>
      <c r="K164" s="104">
        <v>764.69999999999982</v>
      </c>
      <c r="L164" s="104">
        <v>991.4</v>
      </c>
      <c r="M164" s="104">
        <v>983.19999999999993</v>
      </c>
      <c r="N164" s="104">
        <v>708.10000000000014</v>
      </c>
      <c r="O164" s="104">
        <v>836.49999999999989</v>
      </c>
      <c r="P164" s="104">
        <v>753.10000000000014</v>
      </c>
      <c r="Q164" s="104">
        <v>894.50000000000011</v>
      </c>
    </row>
    <row r="165" spans="1:17" x14ac:dyDescent="0.2">
      <c r="A165" s="67">
        <v>8164</v>
      </c>
      <c r="B165" s="78" t="s">
        <v>165</v>
      </c>
      <c r="C165" s="79">
        <v>216</v>
      </c>
      <c r="D165" s="78" t="s">
        <v>557</v>
      </c>
      <c r="E165" s="80" t="s">
        <v>544</v>
      </c>
      <c r="F165" s="104">
        <v>999.25000000000011</v>
      </c>
      <c r="G165" s="104">
        <v>962.20000000000016</v>
      </c>
      <c r="H165" s="104">
        <v>977.30000000000041</v>
      </c>
      <c r="I165" s="104">
        <v>959.9</v>
      </c>
      <c r="J165" s="104">
        <v>1207.4000000000001</v>
      </c>
      <c r="K165" s="104">
        <v>869.59999999999991</v>
      </c>
      <c r="L165" s="104">
        <v>1088.3000000000004</v>
      </c>
      <c r="M165" s="104">
        <v>1070.5999999999999</v>
      </c>
      <c r="N165" s="104">
        <v>858.7</v>
      </c>
      <c r="O165" s="104">
        <v>939.50000000000011</v>
      </c>
      <c r="P165" s="104">
        <v>893.49999999999966</v>
      </c>
      <c r="Q165" s="104">
        <v>1014.7999999999998</v>
      </c>
    </row>
    <row r="166" spans="1:17" x14ac:dyDescent="0.2">
      <c r="A166" s="67">
        <v>8165</v>
      </c>
      <c r="B166" s="78" t="s">
        <v>166</v>
      </c>
      <c r="C166" s="79">
        <v>265</v>
      </c>
      <c r="D166" s="78" t="s">
        <v>555</v>
      </c>
      <c r="E166" s="80" t="s">
        <v>144</v>
      </c>
      <c r="F166" s="104">
        <v>1342.4850000000001</v>
      </c>
      <c r="G166" s="104">
        <v>1340.8999999999999</v>
      </c>
      <c r="H166" s="104">
        <v>1286.5999999999997</v>
      </c>
      <c r="I166" s="104">
        <v>1273.78</v>
      </c>
      <c r="J166" s="104">
        <v>1627.1999999999998</v>
      </c>
      <c r="K166" s="104">
        <v>1207.0999999999999</v>
      </c>
      <c r="L166" s="104">
        <v>1451.5000000000005</v>
      </c>
      <c r="M166" s="104">
        <v>1406.3000000000002</v>
      </c>
      <c r="N166" s="104">
        <v>1146.4999999999998</v>
      </c>
      <c r="O166" s="104">
        <v>1283.3000000000002</v>
      </c>
      <c r="P166" s="104">
        <v>1234.0000000000002</v>
      </c>
      <c r="Q166" s="104">
        <v>1345.0999999999997</v>
      </c>
    </row>
    <row r="167" spans="1:17" x14ac:dyDescent="0.2">
      <c r="A167" s="67">
        <v>8166</v>
      </c>
      <c r="B167" s="78" t="s">
        <v>167</v>
      </c>
      <c r="C167" s="79">
        <v>843</v>
      </c>
      <c r="D167" s="78" t="s">
        <v>556</v>
      </c>
      <c r="E167" s="80" t="s">
        <v>541</v>
      </c>
      <c r="F167" s="104">
        <v>1841.9962499999999</v>
      </c>
      <c r="G167" s="104">
        <v>1791.2000000000007</v>
      </c>
      <c r="H167" s="104">
        <v>2065.8999999999992</v>
      </c>
      <c r="I167" s="104">
        <v>1815.1000000000008</v>
      </c>
      <c r="J167" s="104">
        <v>2159.2699999999991</v>
      </c>
      <c r="K167" s="104">
        <v>1594.3999999999994</v>
      </c>
      <c r="L167" s="104">
        <v>1828.700000000001</v>
      </c>
      <c r="M167" s="104">
        <v>1903.4</v>
      </c>
      <c r="N167" s="104">
        <v>1578</v>
      </c>
      <c r="O167" s="104">
        <v>1564.2999999999988</v>
      </c>
      <c r="P167" s="104">
        <v>1686.7000000000003</v>
      </c>
      <c r="Q167" s="104">
        <v>1679.7000000000003</v>
      </c>
    </row>
    <row r="168" spans="1:17" x14ac:dyDescent="0.2">
      <c r="A168" s="67">
        <v>8167</v>
      </c>
      <c r="B168" s="78" t="s">
        <v>168</v>
      </c>
      <c r="C168" s="79">
        <v>123</v>
      </c>
      <c r="D168" s="78" t="s">
        <v>561</v>
      </c>
      <c r="E168" s="80" t="s">
        <v>34</v>
      </c>
      <c r="F168" s="104">
        <v>1115.19875</v>
      </c>
      <c r="G168" s="104">
        <v>1038.1899999999996</v>
      </c>
      <c r="H168" s="104">
        <v>1059.3000000000006</v>
      </c>
      <c r="I168" s="104">
        <v>1049.5999999999999</v>
      </c>
      <c r="J168" s="104">
        <v>1297.8999999999994</v>
      </c>
      <c r="K168" s="104">
        <v>974.60000000000036</v>
      </c>
      <c r="L168" s="104">
        <v>1268.9000000000001</v>
      </c>
      <c r="M168" s="104">
        <v>1256.9999999999995</v>
      </c>
      <c r="N168" s="104">
        <v>976.10000000000014</v>
      </c>
      <c r="O168" s="104">
        <v>1093.6000000000001</v>
      </c>
      <c r="P168" s="104">
        <v>1015.9999999999999</v>
      </c>
      <c r="Q168" s="104">
        <v>1141.5000000000002</v>
      </c>
    </row>
    <row r="169" spans="1:17" x14ac:dyDescent="0.2">
      <c r="A169" s="67">
        <v>8168</v>
      </c>
      <c r="B169" s="78" t="s">
        <v>169</v>
      </c>
      <c r="C169" s="79">
        <v>584</v>
      </c>
      <c r="D169" s="78" t="s">
        <v>557</v>
      </c>
      <c r="E169" s="80" t="s">
        <v>549</v>
      </c>
      <c r="F169" s="104">
        <v>989.08749999999998</v>
      </c>
      <c r="G169" s="104">
        <v>863.7</v>
      </c>
      <c r="H169" s="104">
        <v>1011.7999999999997</v>
      </c>
      <c r="I169" s="104">
        <v>1008.0999999999996</v>
      </c>
      <c r="J169" s="104">
        <v>1280.6000000000006</v>
      </c>
      <c r="K169" s="104">
        <v>858.30000000000064</v>
      </c>
      <c r="L169" s="104">
        <v>1011.5</v>
      </c>
      <c r="M169" s="104">
        <v>1048.7999999999995</v>
      </c>
      <c r="N169" s="104">
        <v>829.90000000000032</v>
      </c>
      <c r="O169" s="104">
        <v>867.29999999999984</v>
      </c>
      <c r="P169" s="104">
        <v>884.79999999999961</v>
      </c>
      <c r="Q169" s="104">
        <v>940.3</v>
      </c>
    </row>
    <row r="170" spans="1:17" x14ac:dyDescent="0.2">
      <c r="A170" s="67">
        <v>8169</v>
      </c>
      <c r="B170" s="78" t="s">
        <v>170</v>
      </c>
      <c r="C170" s="79">
        <v>8</v>
      </c>
      <c r="D170" s="78" t="s">
        <v>550</v>
      </c>
      <c r="E170" s="80" t="s">
        <v>300</v>
      </c>
      <c r="F170" s="104">
        <v>729.23250000000019</v>
      </c>
      <c r="G170" s="104">
        <v>707.66</v>
      </c>
      <c r="H170" s="104">
        <v>718.10000000000025</v>
      </c>
      <c r="I170" s="104">
        <v>737.00000000000011</v>
      </c>
      <c r="J170" s="104">
        <v>913.20000000000073</v>
      </c>
      <c r="K170" s="104">
        <v>633.49999999999989</v>
      </c>
      <c r="L170" s="104">
        <v>785.3000000000003</v>
      </c>
      <c r="M170" s="104">
        <v>767.1</v>
      </c>
      <c r="N170" s="104">
        <v>571.99999999999977</v>
      </c>
      <c r="O170" s="104">
        <v>671.2000000000005</v>
      </c>
      <c r="P170" s="104">
        <v>567.79999999999995</v>
      </c>
      <c r="Q170" s="104">
        <v>712.85000000000014</v>
      </c>
    </row>
    <row r="171" spans="1:17" x14ac:dyDescent="0.2">
      <c r="A171" s="67">
        <v>8170</v>
      </c>
      <c r="B171" s="78" t="s">
        <v>171</v>
      </c>
      <c r="C171" s="79">
        <v>608</v>
      </c>
      <c r="D171" s="78" t="s">
        <v>555</v>
      </c>
      <c r="E171" s="80" t="s">
        <v>144</v>
      </c>
      <c r="F171" s="104">
        <v>1342.4850000000001</v>
      </c>
      <c r="G171" s="104">
        <v>1340.8999999999999</v>
      </c>
      <c r="H171" s="104">
        <v>1286.5999999999997</v>
      </c>
      <c r="I171" s="104">
        <v>1273.78</v>
      </c>
      <c r="J171" s="104">
        <v>1627.1999999999998</v>
      </c>
      <c r="K171" s="104">
        <v>1207.0999999999999</v>
      </c>
      <c r="L171" s="104">
        <v>1451.5000000000005</v>
      </c>
      <c r="M171" s="104">
        <v>1406.3000000000002</v>
      </c>
      <c r="N171" s="104">
        <v>1146.4999999999998</v>
      </c>
      <c r="O171" s="104">
        <v>1283.3000000000002</v>
      </c>
      <c r="P171" s="104">
        <v>1234.0000000000002</v>
      </c>
      <c r="Q171" s="104">
        <v>1345.0999999999997</v>
      </c>
    </row>
    <row r="172" spans="1:17" x14ac:dyDescent="0.2">
      <c r="A172" s="67">
        <v>8171</v>
      </c>
      <c r="B172" s="78" t="s">
        <v>172</v>
      </c>
      <c r="C172" s="79">
        <v>707</v>
      </c>
      <c r="D172" s="78" t="s">
        <v>553</v>
      </c>
      <c r="E172" s="80" t="s">
        <v>161</v>
      </c>
      <c r="F172" s="104">
        <v>1747.0174999999999</v>
      </c>
      <c r="G172" s="104">
        <v>1673.3000000000004</v>
      </c>
      <c r="H172" s="104">
        <v>1771.620000000001</v>
      </c>
      <c r="I172" s="104">
        <v>1706.72</v>
      </c>
      <c r="J172" s="104">
        <v>2038.2999999999997</v>
      </c>
      <c r="K172" s="104">
        <v>1524.4000000000008</v>
      </c>
      <c r="L172" s="104">
        <v>1820.1999999999982</v>
      </c>
      <c r="M172" s="104">
        <v>1883.5999999999992</v>
      </c>
      <c r="N172" s="104">
        <v>1558.0000000000002</v>
      </c>
      <c r="O172" s="104">
        <v>1558.700000000001</v>
      </c>
      <c r="P172" s="104">
        <v>1645.9</v>
      </c>
      <c r="Q172" s="104">
        <v>1696.1000000000001</v>
      </c>
    </row>
    <row r="173" spans="1:17" x14ac:dyDescent="0.2">
      <c r="A173" s="67">
        <v>8172</v>
      </c>
      <c r="B173" s="78" t="s">
        <v>173</v>
      </c>
      <c r="C173" s="79">
        <v>8</v>
      </c>
      <c r="D173" s="78" t="s">
        <v>552</v>
      </c>
      <c r="E173" s="80" t="s">
        <v>218</v>
      </c>
      <c r="F173" s="104">
        <v>619.18750000000011</v>
      </c>
      <c r="G173" s="104">
        <v>509.40000000000015</v>
      </c>
      <c r="H173" s="104">
        <v>643.20000000000016</v>
      </c>
      <c r="I173" s="104">
        <v>613.80000000000018</v>
      </c>
      <c r="J173" s="104">
        <v>814.79999999999984</v>
      </c>
      <c r="K173" s="104">
        <v>525.80000000000007</v>
      </c>
      <c r="L173" s="104">
        <v>681.90000000000066</v>
      </c>
      <c r="M173" s="104">
        <v>693.20000000000016</v>
      </c>
      <c r="N173" s="104">
        <v>471.40000000000003</v>
      </c>
      <c r="O173" s="104">
        <v>604.30000000000018</v>
      </c>
      <c r="P173" s="104">
        <v>551.90000000000009</v>
      </c>
      <c r="Q173" s="104">
        <v>651.4</v>
      </c>
    </row>
    <row r="174" spans="1:17" x14ac:dyDescent="0.2">
      <c r="A174" s="67">
        <v>8174</v>
      </c>
      <c r="B174" s="78" t="s">
        <v>174</v>
      </c>
      <c r="C174" s="79">
        <v>239</v>
      </c>
      <c r="D174" s="78" t="s">
        <v>557</v>
      </c>
      <c r="E174" s="80" t="s">
        <v>544</v>
      </c>
      <c r="F174" s="104">
        <v>999.25000000000011</v>
      </c>
      <c r="G174" s="104">
        <v>962.20000000000016</v>
      </c>
      <c r="H174" s="104">
        <v>977.30000000000041</v>
      </c>
      <c r="I174" s="104">
        <v>959.9</v>
      </c>
      <c r="J174" s="104">
        <v>1207.4000000000001</v>
      </c>
      <c r="K174" s="104">
        <v>869.59999999999991</v>
      </c>
      <c r="L174" s="104">
        <v>1088.3000000000004</v>
      </c>
      <c r="M174" s="104">
        <v>1070.5999999999999</v>
      </c>
      <c r="N174" s="104">
        <v>858.7</v>
      </c>
      <c r="O174" s="104">
        <v>939.50000000000011</v>
      </c>
      <c r="P174" s="104">
        <v>893.49999999999966</v>
      </c>
      <c r="Q174" s="104">
        <v>1014.7999999999998</v>
      </c>
    </row>
    <row r="175" spans="1:17" x14ac:dyDescent="0.2">
      <c r="A175" s="67">
        <v>8175</v>
      </c>
      <c r="B175" s="78" t="s">
        <v>175</v>
      </c>
      <c r="C175" s="79">
        <v>455</v>
      </c>
      <c r="D175" s="78" t="s">
        <v>556</v>
      </c>
      <c r="E175" s="80" t="s">
        <v>100</v>
      </c>
      <c r="F175" s="104">
        <v>1941.1250000000002</v>
      </c>
      <c r="G175" s="104">
        <v>1869.9000000000003</v>
      </c>
      <c r="H175" s="104">
        <v>1875.7999999999995</v>
      </c>
      <c r="I175" s="104">
        <v>1804.0000000000005</v>
      </c>
      <c r="J175" s="104">
        <v>2252.5000000000005</v>
      </c>
      <c r="K175" s="104">
        <v>1785.6000000000008</v>
      </c>
      <c r="L175" s="104">
        <v>2063</v>
      </c>
      <c r="M175" s="104">
        <v>2066.3000000000006</v>
      </c>
      <c r="N175" s="104">
        <v>1811.9</v>
      </c>
      <c r="O175" s="104">
        <v>1869.100000000001</v>
      </c>
      <c r="P175" s="104">
        <v>1983.3000000000009</v>
      </c>
      <c r="Q175" s="104">
        <v>1965.7000000000003</v>
      </c>
    </row>
    <row r="176" spans="1:17" x14ac:dyDescent="0.2">
      <c r="A176" s="67">
        <v>8176</v>
      </c>
      <c r="B176" s="78" t="s">
        <v>176</v>
      </c>
      <c r="C176" s="79">
        <v>770</v>
      </c>
      <c r="D176" s="78" t="s">
        <v>555</v>
      </c>
      <c r="E176" s="80" t="s">
        <v>144</v>
      </c>
      <c r="F176" s="104">
        <v>1342.4850000000001</v>
      </c>
      <c r="G176" s="104">
        <v>1340.8999999999999</v>
      </c>
      <c r="H176" s="104">
        <v>1286.5999999999997</v>
      </c>
      <c r="I176" s="104">
        <v>1273.78</v>
      </c>
      <c r="J176" s="104">
        <v>1627.1999999999998</v>
      </c>
      <c r="K176" s="104">
        <v>1207.0999999999999</v>
      </c>
      <c r="L176" s="104">
        <v>1451.5000000000005</v>
      </c>
      <c r="M176" s="104">
        <v>1406.3000000000002</v>
      </c>
      <c r="N176" s="104">
        <v>1146.4999999999998</v>
      </c>
      <c r="O176" s="104">
        <v>1283.3000000000002</v>
      </c>
      <c r="P176" s="104">
        <v>1234.0000000000002</v>
      </c>
      <c r="Q176" s="104">
        <v>1345.0999999999997</v>
      </c>
    </row>
    <row r="177" spans="1:17" x14ac:dyDescent="0.2">
      <c r="A177" s="67">
        <v>8177</v>
      </c>
      <c r="B177" s="78" t="s">
        <v>177</v>
      </c>
      <c r="C177" s="79">
        <v>885</v>
      </c>
      <c r="D177" s="78" t="s">
        <v>556</v>
      </c>
      <c r="E177" s="80" t="s">
        <v>541</v>
      </c>
      <c r="F177" s="104">
        <v>1841.9962499999999</v>
      </c>
      <c r="G177" s="104">
        <v>1791.2000000000007</v>
      </c>
      <c r="H177" s="104">
        <v>2065.8999999999992</v>
      </c>
      <c r="I177" s="104">
        <v>1815.1000000000008</v>
      </c>
      <c r="J177" s="104">
        <v>2159.2699999999991</v>
      </c>
      <c r="K177" s="104">
        <v>1594.3999999999994</v>
      </c>
      <c r="L177" s="104">
        <v>1828.700000000001</v>
      </c>
      <c r="M177" s="104">
        <v>1903.4</v>
      </c>
      <c r="N177" s="104">
        <v>1578</v>
      </c>
      <c r="O177" s="104">
        <v>1564.2999999999988</v>
      </c>
      <c r="P177" s="104">
        <v>1686.7000000000003</v>
      </c>
      <c r="Q177" s="104">
        <v>1679.7000000000003</v>
      </c>
    </row>
    <row r="178" spans="1:17" x14ac:dyDescent="0.2">
      <c r="A178" s="67">
        <v>8178</v>
      </c>
      <c r="B178" s="78" t="s">
        <v>178</v>
      </c>
      <c r="C178" s="79">
        <v>361</v>
      </c>
      <c r="D178" s="78" t="s">
        <v>551</v>
      </c>
      <c r="E178" s="80" t="s">
        <v>99</v>
      </c>
      <c r="F178" s="104">
        <v>1491.6500000000003</v>
      </c>
      <c r="G178" s="104">
        <v>1453.3999999999994</v>
      </c>
      <c r="H178" s="104">
        <v>1496.899999999999</v>
      </c>
      <c r="I178" s="104">
        <v>1508.0000000000005</v>
      </c>
      <c r="J178" s="104">
        <v>1796.5000000000018</v>
      </c>
      <c r="K178" s="104">
        <v>1334.6000000000004</v>
      </c>
      <c r="L178" s="104">
        <v>1578.5000000000005</v>
      </c>
      <c r="M178" s="104">
        <v>1506.1999999999998</v>
      </c>
      <c r="N178" s="104">
        <v>1259.0999999999999</v>
      </c>
      <c r="O178" s="104">
        <v>1396.5000000000007</v>
      </c>
      <c r="P178" s="104">
        <v>1345</v>
      </c>
      <c r="Q178" s="104">
        <v>1490.1999999999998</v>
      </c>
    </row>
    <row r="179" spans="1:17" x14ac:dyDescent="0.2">
      <c r="A179" s="67">
        <v>8179</v>
      </c>
      <c r="B179" s="78" t="s">
        <v>179</v>
      </c>
      <c r="C179" s="79">
        <v>322</v>
      </c>
      <c r="D179" s="78" t="s">
        <v>561</v>
      </c>
      <c r="E179" s="80" t="s">
        <v>179</v>
      </c>
      <c r="F179" s="104">
        <v>1353.05</v>
      </c>
      <c r="G179" s="104">
        <v>1364.3999999999996</v>
      </c>
      <c r="H179" s="104">
        <v>1395.8000000000009</v>
      </c>
      <c r="I179" s="104">
        <v>1337.4999999999989</v>
      </c>
      <c r="J179" s="104">
        <v>1614.0000000000005</v>
      </c>
      <c r="K179" s="104">
        <v>1210.7999999999995</v>
      </c>
      <c r="L179" s="104">
        <v>1447.5</v>
      </c>
      <c r="M179" s="104">
        <v>1360.4999999999995</v>
      </c>
      <c r="N179" s="104">
        <v>1093.8999999999996</v>
      </c>
      <c r="O179" s="104">
        <v>1220.4000000000003</v>
      </c>
      <c r="P179" s="104">
        <v>1185.4999999999995</v>
      </c>
      <c r="Q179" s="104">
        <v>1278.0999999999999</v>
      </c>
    </row>
    <row r="180" spans="1:17" x14ac:dyDescent="0.2">
      <c r="A180" s="67">
        <v>8180</v>
      </c>
      <c r="B180" s="78" t="s">
        <v>180</v>
      </c>
      <c r="C180" s="79">
        <v>79</v>
      </c>
      <c r="D180" s="78" t="s">
        <v>561</v>
      </c>
      <c r="E180" s="80" t="s">
        <v>265</v>
      </c>
      <c r="F180" s="104">
        <v>976.70000000000027</v>
      </c>
      <c r="G180" s="104">
        <v>954.40000000000032</v>
      </c>
      <c r="H180" s="104">
        <v>963.50000000000057</v>
      </c>
      <c r="I180" s="104">
        <v>919.50000000000034</v>
      </c>
      <c r="J180" s="104">
        <v>1171.9000000000003</v>
      </c>
      <c r="K180" s="104">
        <v>843.50000000000045</v>
      </c>
      <c r="L180" s="104">
        <v>1067.5999999999997</v>
      </c>
      <c r="M180" s="104">
        <v>1016.0000000000001</v>
      </c>
      <c r="N180" s="104">
        <v>877.19999999999959</v>
      </c>
      <c r="O180" s="104">
        <v>931.89999999999964</v>
      </c>
      <c r="P180" s="104">
        <v>877.60000000000048</v>
      </c>
      <c r="Q180" s="104">
        <v>986.99999999999966</v>
      </c>
    </row>
    <row r="181" spans="1:17" x14ac:dyDescent="0.2">
      <c r="A181" s="67">
        <v>8181</v>
      </c>
      <c r="B181" s="78" t="s">
        <v>181</v>
      </c>
      <c r="C181" s="79">
        <v>123</v>
      </c>
      <c r="D181" s="78" t="s">
        <v>554</v>
      </c>
      <c r="E181" s="80" t="s">
        <v>309</v>
      </c>
      <c r="F181" s="104">
        <v>1225.0549999999998</v>
      </c>
      <c r="G181" s="104">
        <v>1153.8</v>
      </c>
      <c r="H181" s="104">
        <v>1195.04</v>
      </c>
      <c r="I181" s="104">
        <v>1180.9000000000003</v>
      </c>
      <c r="J181" s="104">
        <v>1437.1000000000001</v>
      </c>
      <c r="K181" s="104">
        <v>1066.8999999999992</v>
      </c>
      <c r="L181" s="104">
        <v>1369.4999999999998</v>
      </c>
      <c r="M181" s="104">
        <v>1338.6999999999991</v>
      </c>
      <c r="N181" s="104">
        <v>1058.5000000000002</v>
      </c>
      <c r="O181" s="104">
        <v>1207</v>
      </c>
      <c r="P181" s="104">
        <v>1116.5000000000005</v>
      </c>
      <c r="Q181" s="104">
        <v>1266.0000000000002</v>
      </c>
    </row>
    <row r="182" spans="1:17" x14ac:dyDescent="0.2">
      <c r="A182" s="67">
        <v>8182</v>
      </c>
      <c r="B182" s="78" t="s">
        <v>182</v>
      </c>
      <c r="C182" s="79">
        <v>202</v>
      </c>
      <c r="D182" s="78" t="s">
        <v>551</v>
      </c>
      <c r="E182" s="80" t="s">
        <v>547</v>
      </c>
      <c r="F182" s="104">
        <v>1339.1374999999998</v>
      </c>
      <c r="G182" s="104">
        <v>1403.8000000000002</v>
      </c>
      <c r="H182" s="104">
        <v>1332.2999999999997</v>
      </c>
      <c r="I182" s="104">
        <v>1287.2000000000007</v>
      </c>
      <c r="J182" s="104">
        <v>1568.1999999999994</v>
      </c>
      <c r="K182" s="104">
        <v>1184.4999999999998</v>
      </c>
      <c r="L182" s="104">
        <v>1457.7999999999997</v>
      </c>
      <c r="M182" s="104">
        <v>1364.7999999999997</v>
      </c>
      <c r="N182" s="104">
        <v>1114.5000000000009</v>
      </c>
      <c r="O182" s="104">
        <v>1272.0000000000009</v>
      </c>
      <c r="P182" s="104">
        <v>1206.6999999999998</v>
      </c>
      <c r="Q182" s="104">
        <v>1354.5999999999997</v>
      </c>
    </row>
    <row r="183" spans="1:17" x14ac:dyDescent="0.2">
      <c r="A183" s="67">
        <v>8183</v>
      </c>
      <c r="B183" s="78" t="s">
        <v>183</v>
      </c>
      <c r="C183" s="79">
        <v>443</v>
      </c>
      <c r="D183" s="78" t="s">
        <v>553</v>
      </c>
      <c r="E183" s="80" t="s">
        <v>101</v>
      </c>
      <c r="F183" s="104">
        <v>1654.3374999999999</v>
      </c>
      <c r="G183" s="104">
        <v>1694.6999999999998</v>
      </c>
      <c r="H183" s="104">
        <v>1676.5000000000009</v>
      </c>
      <c r="I183" s="104">
        <v>1555.6999999999996</v>
      </c>
      <c r="J183" s="104">
        <v>1830.9999999999998</v>
      </c>
      <c r="K183" s="104">
        <v>1472.6</v>
      </c>
      <c r="L183" s="104">
        <v>1809.9999999999995</v>
      </c>
      <c r="M183" s="104">
        <v>1767.7999999999988</v>
      </c>
      <c r="N183" s="104">
        <v>1426.4</v>
      </c>
      <c r="O183" s="104">
        <v>1553.8000000000011</v>
      </c>
      <c r="P183" s="104">
        <v>1526.4000000000008</v>
      </c>
      <c r="Q183" s="104">
        <v>1619.7999999999993</v>
      </c>
    </row>
    <row r="184" spans="1:17" x14ac:dyDescent="0.2">
      <c r="A184" s="67">
        <v>8184</v>
      </c>
      <c r="B184" s="78" t="s">
        <v>184</v>
      </c>
      <c r="C184" s="79">
        <v>123</v>
      </c>
      <c r="D184" s="78" t="s">
        <v>561</v>
      </c>
      <c r="E184" s="80" t="s">
        <v>265</v>
      </c>
      <c r="F184" s="104">
        <v>976.70000000000027</v>
      </c>
      <c r="G184" s="104">
        <v>954.40000000000032</v>
      </c>
      <c r="H184" s="104">
        <v>963.50000000000057</v>
      </c>
      <c r="I184" s="104">
        <v>919.50000000000034</v>
      </c>
      <c r="J184" s="104">
        <v>1171.9000000000003</v>
      </c>
      <c r="K184" s="104">
        <v>843.50000000000045</v>
      </c>
      <c r="L184" s="104">
        <v>1067.5999999999997</v>
      </c>
      <c r="M184" s="104">
        <v>1016.0000000000001</v>
      </c>
      <c r="N184" s="104">
        <v>877.19999999999959</v>
      </c>
      <c r="O184" s="104">
        <v>931.89999999999964</v>
      </c>
      <c r="P184" s="104">
        <v>877.60000000000048</v>
      </c>
      <c r="Q184" s="104">
        <v>986.99999999999966</v>
      </c>
    </row>
    <row r="185" spans="1:17" x14ac:dyDescent="0.2">
      <c r="A185" s="67">
        <v>8185</v>
      </c>
      <c r="B185" s="78" t="s">
        <v>185</v>
      </c>
      <c r="C185" s="79">
        <v>629</v>
      </c>
      <c r="D185" s="78" t="s">
        <v>555</v>
      </c>
      <c r="E185" s="80" t="s">
        <v>144</v>
      </c>
      <c r="F185" s="104">
        <v>1342.4850000000001</v>
      </c>
      <c r="G185" s="104">
        <v>1340.8999999999999</v>
      </c>
      <c r="H185" s="104">
        <v>1286.5999999999997</v>
      </c>
      <c r="I185" s="104">
        <v>1273.78</v>
      </c>
      <c r="J185" s="104">
        <v>1627.1999999999998</v>
      </c>
      <c r="K185" s="104">
        <v>1207.0999999999999</v>
      </c>
      <c r="L185" s="104">
        <v>1451.5000000000005</v>
      </c>
      <c r="M185" s="104">
        <v>1406.3000000000002</v>
      </c>
      <c r="N185" s="104">
        <v>1146.4999999999998</v>
      </c>
      <c r="O185" s="104">
        <v>1283.3000000000002</v>
      </c>
      <c r="P185" s="104">
        <v>1234.0000000000002</v>
      </c>
      <c r="Q185" s="104">
        <v>1345.0999999999997</v>
      </c>
    </row>
    <row r="186" spans="1:17" x14ac:dyDescent="0.2">
      <c r="A186" s="67">
        <v>8187</v>
      </c>
      <c r="B186" s="78" t="s">
        <v>186</v>
      </c>
      <c r="C186" s="79">
        <v>190</v>
      </c>
      <c r="D186" s="78" t="s">
        <v>561</v>
      </c>
      <c r="E186" s="80" t="s">
        <v>265</v>
      </c>
      <c r="F186" s="104">
        <v>976.70000000000027</v>
      </c>
      <c r="G186" s="104">
        <v>954.40000000000032</v>
      </c>
      <c r="H186" s="104">
        <v>963.50000000000057</v>
      </c>
      <c r="I186" s="104">
        <v>919.50000000000034</v>
      </c>
      <c r="J186" s="104">
        <v>1171.9000000000003</v>
      </c>
      <c r="K186" s="104">
        <v>843.50000000000045</v>
      </c>
      <c r="L186" s="104">
        <v>1067.5999999999997</v>
      </c>
      <c r="M186" s="104">
        <v>1016.0000000000001</v>
      </c>
      <c r="N186" s="104">
        <v>877.19999999999959</v>
      </c>
      <c r="O186" s="104">
        <v>931.89999999999964</v>
      </c>
      <c r="P186" s="104">
        <v>877.60000000000048</v>
      </c>
      <c r="Q186" s="104">
        <v>986.99999999999966</v>
      </c>
    </row>
    <row r="187" spans="1:17" x14ac:dyDescent="0.2">
      <c r="A187" s="67">
        <v>8188</v>
      </c>
      <c r="B187" s="78" t="s">
        <v>187</v>
      </c>
      <c r="C187" s="79">
        <v>738</v>
      </c>
      <c r="D187" s="78" t="s">
        <v>556</v>
      </c>
      <c r="E187" s="80" t="s">
        <v>100</v>
      </c>
      <c r="F187" s="104">
        <v>1941.1250000000002</v>
      </c>
      <c r="G187" s="104">
        <v>1869.9000000000003</v>
      </c>
      <c r="H187" s="104">
        <v>1875.7999999999995</v>
      </c>
      <c r="I187" s="104">
        <v>1804.0000000000005</v>
      </c>
      <c r="J187" s="104">
        <v>2252.5000000000005</v>
      </c>
      <c r="K187" s="104">
        <v>1785.6000000000008</v>
      </c>
      <c r="L187" s="104">
        <v>2063</v>
      </c>
      <c r="M187" s="104">
        <v>2066.3000000000006</v>
      </c>
      <c r="N187" s="104">
        <v>1811.9</v>
      </c>
      <c r="O187" s="104">
        <v>1869.100000000001</v>
      </c>
      <c r="P187" s="104">
        <v>1983.3000000000009</v>
      </c>
      <c r="Q187" s="104">
        <v>1965.7000000000003</v>
      </c>
    </row>
    <row r="188" spans="1:17" x14ac:dyDescent="0.2">
      <c r="A188" s="67">
        <v>8189</v>
      </c>
      <c r="B188" s="78" t="s">
        <v>188</v>
      </c>
      <c r="C188" s="79">
        <v>588</v>
      </c>
      <c r="D188" s="78" t="s">
        <v>555</v>
      </c>
      <c r="E188" s="80" t="s">
        <v>144</v>
      </c>
      <c r="F188" s="104">
        <v>1342.4850000000001</v>
      </c>
      <c r="G188" s="104">
        <v>1340.8999999999999</v>
      </c>
      <c r="H188" s="104">
        <v>1286.5999999999997</v>
      </c>
      <c r="I188" s="104">
        <v>1273.78</v>
      </c>
      <c r="J188" s="104">
        <v>1627.1999999999998</v>
      </c>
      <c r="K188" s="104">
        <v>1207.0999999999999</v>
      </c>
      <c r="L188" s="104">
        <v>1451.5000000000005</v>
      </c>
      <c r="M188" s="104">
        <v>1406.3000000000002</v>
      </c>
      <c r="N188" s="104">
        <v>1146.4999999999998</v>
      </c>
      <c r="O188" s="104">
        <v>1283.3000000000002</v>
      </c>
      <c r="P188" s="104">
        <v>1234.0000000000002</v>
      </c>
      <c r="Q188" s="104">
        <v>1345.0999999999997</v>
      </c>
    </row>
    <row r="189" spans="1:17" x14ac:dyDescent="0.2">
      <c r="A189" s="67">
        <v>8190</v>
      </c>
      <c r="B189" s="78" t="s">
        <v>189</v>
      </c>
      <c r="C189" s="79">
        <v>1215</v>
      </c>
      <c r="D189" s="78" t="s">
        <v>556</v>
      </c>
      <c r="E189" s="80" t="s">
        <v>100</v>
      </c>
      <c r="F189" s="104">
        <v>1941.1250000000002</v>
      </c>
      <c r="G189" s="104">
        <v>1869.9000000000003</v>
      </c>
      <c r="H189" s="104">
        <v>1875.7999999999995</v>
      </c>
      <c r="I189" s="104">
        <v>1804.0000000000005</v>
      </c>
      <c r="J189" s="104">
        <v>2252.5000000000005</v>
      </c>
      <c r="K189" s="104">
        <v>1785.6000000000008</v>
      </c>
      <c r="L189" s="104">
        <v>2063</v>
      </c>
      <c r="M189" s="104">
        <v>2066.3000000000006</v>
      </c>
      <c r="N189" s="104">
        <v>1811.9</v>
      </c>
      <c r="O189" s="104">
        <v>1869.100000000001</v>
      </c>
      <c r="P189" s="104">
        <v>1983.3000000000009</v>
      </c>
      <c r="Q189" s="104">
        <v>1965.7000000000003</v>
      </c>
    </row>
    <row r="190" spans="1:17" x14ac:dyDescent="0.2">
      <c r="A190" s="67">
        <v>8191</v>
      </c>
      <c r="B190" s="78" t="s">
        <v>190</v>
      </c>
      <c r="C190" s="79">
        <v>278</v>
      </c>
      <c r="D190" s="78" t="s">
        <v>551</v>
      </c>
      <c r="E190" s="80" t="s">
        <v>11</v>
      </c>
      <c r="F190" s="104">
        <v>1453.0625000000007</v>
      </c>
      <c r="G190" s="104">
        <v>1476.0000000000005</v>
      </c>
      <c r="H190" s="104">
        <v>1418.5999999999997</v>
      </c>
      <c r="I190" s="104">
        <v>1386.8000000000009</v>
      </c>
      <c r="J190" s="104">
        <v>1689.6999999999998</v>
      </c>
      <c r="K190" s="104">
        <v>1284.4000000000001</v>
      </c>
      <c r="L190" s="104">
        <v>1593.1000000000015</v>
      </c>
      <c r="M190" s="104">
        <v>1540.9999999999995</v>
      </c>
      <c r="N190" s="104">
        <v>1234.9000000000012</v>
      </c>
      <c r="O190" s="104">
        <v>1376.8999999999999</v>
      </c>
      <c r="P190" s="104">
        <v>1323.9999999999995</v>
      </c>
      <c r="Q190" s="104">
        <v>1474.3000000000006</v>
      </c>
    </row>
    <row r="191" spans="1:17" x14ac:dyDescent="0.2">
      <c r="A191" s="67">
        <v>8192</v>
      </c>
      <c r="B191" s="78" t="s">
        <v>191</v>
      </c>
      <c r="C191" s="79">
        <v>336</v>
      </c>
      <c r="D191" s="78" t="s">
        <v>551</v>
      </c>
      <c r="E191" s="80" t="s">
        <v>11</v>
      </c>
      <c r="F191" s="104">
        <v>1453.0625000000007</v>
      </c>
      <c r="G191" s="104">
        <v>1476.0000000000005</v>
      </c>
      <c r="H191" s="104">
        <v>1418.5999999999997</v>
      </c>
      <c r="I191" s="104">
        <v>1386.8000000000009</v>
      </c>
      <c r="J191" s="104">
        <v>1689.6999999999998</v>
      </c>
      <c r="K191" s="104">
        <v>1284.4000000000001</v>
      </c>
      <c r="L191" s="104">
        <v>1593.1000000000015</v>
      </c>
      <c r="M191" s="104">
        <v>1540.9999999999995</v>
      </c>
      <c r="N191" s="104">
        <v>1234.9000000000012</v>
      </c>
      <c r="O191" s="104">
        <v>1376.8999999999999</v>
      </c>
      <c r="P191" s="104">
        <v>1323.9999999999995</v>
      </c>
      <c r="Q191" s="104">
        <v>1474.3000000000006</v>
      </c>
    </row>
    <row r="192" spans="1:17" x14ac:dyDescent="0.2">
      <c r="A192" s="67">
        <v>8193</v>
      </c>
      <c r="B192" s="78" t="s">
        <v>192</v>
      </c>
      <c r="C192" s="79">
        <v>129</v>
      </c>
      <c r="D192" s="78" t="s">
        <v>552</v>
      </c>
      <c r="E192" s="80" t="s">
        <v>31</v>
      </c>
      <c r="F192" s="104">
        <v>651.83750000000009</v>
      </c>
      <c r="G192" s="104">
        <v>545.10000000000014</v>
      </c>
      <c r="H192" s="104">
        <v>629.70000000000039</v>
      </c>
      <c r="I192" s="104">
        <v>629.3000000000003</v>
      </c>
      <c r="J192" s="104">
        <v>837.1999999999997</v>
      </c>
      <c r="K192" s="104">
        <v>553.09999999999991</v>
      </c>
      <c r="L192" s="104">
        <v>750.50000000000011</v>
      </c>
      <c r="M192" s="104">
        <v>742.3000000000003</v>
      </c>
      <c r="N192" s="104">
        <v>527.50000000000023</v>
      </c>
      <c r="O192" s="104">
        <v>604.30000000000018</v>
      </c>
      <c r="P192" s="104">
        <v>551.90000000000009</v>
      </c>
      <c r="Q192" s="104">
        <v>651.4</v>
      </c>
    </row>
    <row r="193" spans="1:17" x14ac:dyDescent="0.2">
      <c r="A193" s="67">
        <v>8194</v>
      </c>
      <c r="B193" s="78" t="s">
        <v>193</v>
      </c>
      <c r="C193" s="79">
        <v>14</v>
      </c>
      <c r="D193" s="78" t="s">
        <v>558</v>
      </c>
      <c r="E193" s="80" t="s">
        <v>543</v>
      </c>
      <c r="F193" s="104">
        <v>548.08750000000009</v>
      </c>
      <c r="G193" s="104">
        <v>426.8</v>
      </c>
      <c r="H193" s="104">
        <v>514.5</v>
      </c>
      <c r="I193" s="104">
        <v>520.99999999999989</v>
      </c>
      <c r="J193" s="104">
        <v>662.80000000000052</v>
      </c>
      <c r="K193" s="104">
        <v>521.70000000000027</v>
      </c>
      <c r="L193" s="104">
        <v>655.8000000000003</v>
      </c>
      <c r="M193" s="104">
        <v>644.90000000000009</v>
      </c>
      <c r="N193" s="104">
        <v>437.20000000000005</v>
      </c>
      <c r="O193" s="104">
        <v>529.60000000000014</v>
      </c>
      <c r="P193" s="104">
        <v>428.59999999999991</v>
      </c>
      <c r="Q193" s="104">
        <v>543.09999999999991</v>
      </c>
    </row>
    <row r="194" spans="1:17" x14ac:dyDescent="0.2">
      <c r="A194" s="67">
        <v>8195</v>
      </c>
      <c r="B194" s="78" t="s">
        <v>194</v>
      </c>
      <c r="C194" s="79">
        <v>816</v>
      </c>
      <c r="D194" s="78" t="s">
        <v>553</v>
      </c>
      <c r="E194" s="80" t="s">
        <v>161</v>
      </c>
      <c r="F194" s="104">
        <v>1747.0174999999999</v>
      </c>
      <c r="G194" s="104">
        <v>1673.3000000000004</v>
      </c>
      <c r="H194" s="104">
        <v>1771.620000000001</v>
      </c>
      <c r="I194" s="104">
        <v>1706.72</v>
      </c>
      <c r="J194" s="104">
        <v>2038.2999999999997</v>
      </c>
      <c r="K194" s="104">
        <v>1524.4000000000008</v>
      </c>
      <c r="L194" s="104">
        <v>1820.1999999999982</v>
      </c>
      <c r="M194" s="104">
        <v>1883.5999999999992</v>
      </c>
      <c r="N194" s="104">
        <v>1558.0000000000002</v>
      </c>
      <c r="O194" s="104">
        <v>1558.700000000001</v>
      </c>
      <c r="P194" s="104">
        <v>1645.9</v>
      </c>
      <c r="Q194" s="104">
        <v>1696.1000000000001</v>
      </c>
    </row>
    <row r="195" spans="1:17" x14ac:dyDescent="0.2">
      <c r="A195" s="67">
        <v>8196</v>
      </c>
      <c r="B195" s="78" t="s">
        <v>195</v>
      </c>
      <c r="C195" s="79">
        <v>42</v>
      </c>
      <c r="D195" s="78" t="s">
        <v>550</v>
      </c>
      <c r="E195" s="80" t="s">
        <v>294</v>
      </c>
      <c r="F195" s="104">
        <v>822.14374999999995</v>
      </c>
      <c r="G195" s="104">
        <v>753.44999999999993</v>
      </c>
      <c r="H195" s="104">
        <v>856.79999999999961</v>
      </c>
      <c r="I195" s="104">
        <v>821.09999999999945</v>
      </c>
      <c r="J195" s="104">
        <v>1007.9000000000002</v>
      </c>
      <c r="K195" s="104">
        <v>711.90000000000009</v>
      </c>
      <c r="L195" s="104">
        <v>860.2</v>
      </c>
      <c r="M195" s="104">
        <v>889.30000000000064</v>
      </c>
      <c r="N195" s="104">
        <v>676.49999999999989</v>
      </c>
      <c r="O195" s="104">
        <v>729</v>
      </c>
      <c r="P195" s="104">
        <v>689.7</v>
      </c>
      <c r="Q195" s="104">
        <v>780.1999999999997</v>
      </c>
    </row>
    <row r="196" spans="1:17" x14ac:dyDescent="0.2">
      <c r="A196" s="67">
        <v>8197</v>
      </c>
      <c r="B196" s="78" t="s">
        <v>196</v>
      </c>
      <c r="C196" s="79">
        <v>114</v>
      </c>
      <c r="D196" s="78" t="s">
        <v>552</v>
      </c>
      <c r="E196" s="80" t="s">
        <v>218</v>
      </c>
      <c r="F196" s="104">
        <v>619.18750000000011</v>
      </c>
      <c r="G196" s="104">
        <v>509.40000000000015</v>
      </c>
      <c r="H196" s="104">
        <v>643.20000000000016</v>
      </c>
      <c r="I196" s="104">
        <v>613.80000000000018</v>
      </c>
      <c r="J196" s="104">
        <v>814.79999999999984</v>
      </c>
      <c r="K196" s="104">
        <v>525.80000000000007</v>
      </c>
      <c r="L196" s="104">
        <v>681.90000000000066</v>
      </c>
      <c r="M196" s="104">
        <v>693.20000000000016</v>
      </c>
      <c r="N196" s="104">
        <v>471.40000000000003</v>
      </c>
      <c r="O196" s="104">
        <v>604.30000000000018</v>
      </c>
      <c r="P196" s="104">
        <v>551.90000000000009</v>
      </c>
      <c r="Q196" s="104">
        <v>651.4</v>
      </c>
    </row>
    <row r="197" spans="1:17" x14ac:dyDescent="0.2">
      <c r="A197" s="67">
        <v>8198</v>
      </c>
      <c r="B197" s="78" t="s">
        <v>197</v>
      </c>
      <c r="C197" s="79">
        <v>258</v>
      </c>
      <c r="D197" s="78" t="s">
        <v>554</v>
      </c>
      <c r="E197" s="80" t="s">
        <v>309</v>
      </c>
      <c r="F197" s="104">
        <v>1225.0549999999998</v>
      </c>
      <c r="G197" s="104">
        <v>1153.8</v>
      </c>
      <c r="H197" s="104">
        <v>1195.04</v>
      </c>
      <c r="I197" s="104">
        <v>1180.9000000000003</v>
      </c>
      <c r="J197" s="104">
        <v>1437.1000000000001</v>
      </c>
      <c r="K197" s="104">
        <v>1066.8999999999992</v>
      </c>
      <c r="L197" s="104">
        <v>1369.4999999999998</v>
      </c>
      <c r="M197" s="104">
        <v>1338.6999999999991</v>
      </c>
      <c r="N197" s="104">
        <v>1058.5000000000002</v>
      </c>
      <c r="O197" s="104">
        <v>1207</v>
      </c>
      <c r="P197" s="104">
        <v>1116.5000000000005</v>
      </c>
      <c r="Q197" s="104">
        <v>1266.0000000000002</v>
      </c>
    </row>
    <row r="198" spans="1:17" x14ac:dyDescent="0.2">
      <c r="A198" s="67">
        <v>8199</v>
      </c>
      <c r="B198" s="78" t="s">
        <v>198</v>
      </c>
      <c r="C198" s="79">
        <v>868</v>
      </c>
      <c r="D198" s="78" t="s">
        <v>553</v>
      </c>
      <c r="E198" s="80" t="s">
        <v>101</v>
      </c>
      <c r="F198" s="104">
        <v>1654.3374999999999</v>
      </c>
      <c r="G198" s="104">
        <v>1694.6999999999998</v>
      </c>
      <c r="H198" s="104">
        <v>1676.5000000000009</v>
      </c>
      <c r="I198" s="104">
        <v>1555.6999999999996</v>
      </c>
      <c r="J198" s="104">
        <v>1830.9999999999998</v>
      </c>
      <c r="K198" s="104">
        <v>1472.6</v>
      </c>
      <c r="L198" s="104">
        <v>1809.9999999999995</v>
      </c>
      <c r="M198" s="104">
        <v>1767.7999999999988</v>
      </c>
      <c r="N198" s="104">
        <v>1426.4</v>
      </c>
      <c r="O198" s="104">
        <v>1553.8000000000011</v>
      </c>
      <c r="P198" s="104">
        <v>1526.4000000000008</v>
      </c>
      <c r="Q198" s="104">
        <v>1619.7999999999993</v>
      </c>
    </row>
    <row r="199" spans="1:17" x14ac:dyDescent="0.2">
      <c r="A199" s="67">
        <v>8200</v>
      </c>
      <c r="B199" s="78" t="s">
        <v>199</v>
      </c>
      <c r="C199" s="79">
        <v>30</v>
      </c>
      <c r="D199" s="78" t="s">
        <v>550</v>
      </c>
      <c r="E199" s="80" t="s">
        <v>300</v>
      </c>
      <c r="F199" s="104">
        <v>729.23250000000019</v>
      </c>
      <c r="G199" s="104">
        <v>707.66</v>
      </c>
      <c r="H199" s="104">
        <v>718.10000000000025</v>
      </c>
      <c r="I199" s="104">
        <v>737.00000000000011</v>
      </c>
      <c r="J199" s="104">
        <v>913.20000000000073</v>
      </c>
      <c r="K199" s="104">
        <v>633.49999999999989</v>
      </c>
      <c r="L199" s="104">
        <v>785.3000000000003</v>
      </c>
      <c r="M199" s="104">
        <v>767.1</v>
      </c>
      <c r="N199" s="104">
        <v>571.99999999999977</v>
      </c>
      <c r="O199" s="104">
        <v>671.2000000000005</v>
      </c>
      <c r="P199" s="104">
        <v>567.79999999999995</v>
      </c>
      <c r="Q199" s="104">
        <v>712.85000000000014</v>
      </c>
    </row>
    <row r="200" spans="1:17" x14ac:dyDescent="0.2">
      <c r="A200" s="67">
        <v>8201</v>
      </c>
      <c r="B200" s="78" t="s">
        <v>200</v>
      </c>
      <c r="C200" s="79">
        <v>813</v>
      </c>
      <c r="D200" s="78" t="s">
        <v>553</v>
      </c>
      <c r="E200" s="80" t="s">
        <v>161</v>
      </c>
      <c r="F200" s="104">
        <v>1747.0174999999999</v>
      </c>
      <c r="G200" s="104">
        <v>1673.3000000000004</v>
      </c>
      <c r="H200" s="104">
        <v>1771.620000000001</v>
      </c>
      <c r="I200" s="104">
        <v>1706.72</v>
      </c>
      <c r="J200" s="104">
        <v>2038.2999999999997</v>
      </c>
      <c r="K200" s="104">
        <v>1524.4000000000008</v>
      </c>
      <c r="L200" s="104">
        <v>1820.1999999999982</v>
      </c>
      <c r="M200" s="104">
        <v>1883.5999999999992</v>
      </c>
      <c r="N200" s="104">
        <v>1558.0000000000002</v>
      </c>
      <c r="O200" s="104">
        <v>1558.700000000001</v>
      </c>
      <c r="P200" s="104">
        <v>1645.9</v>
      </c>
      <c r="Q200" s="104">
        <v>1696.1000000000001</v>
      </c>
    </row>
    <row r="201" spans="1:17" x14ac:dyDescent="0.2">
      <c r="A201" s="67">
        <v>8202</v>
      </c>
      <c r="B201" s="78" t="s">
        <v>201</v>
      </c>
      <c r="C201" s="79">
        <v>152</v>
      </c>
      <c r="D201" s="78" t="s">
        <v>554</v>
      </c>
      <c r="E201" s="80" t="s">
        <v>309</v>
      </c>
      <c r="F201" s="104">
        <v>1225.0549999999998</v>
      </c>
      <c r="G201" s="104">
        <v>1153.8</v>
      </c>
      <c r="H201" s="104">
        <v>1195.04</v>
      </c>
      <c r="I201" s="104">
        <v>1180.9000000000003</v>
      </c>
      <c r="J201" s="104">
        <v>1437.1000000000001</v>
      </c>
      <c r="K201" s="104">
        <v>1066.8999999999992</v>
      </c>
      <c r="L201" s="104">
        <v>1369.4999999999998</v>
      </c>
      <c r="M201" s="104">
        <v>1338.6999999999991</v>
      </c>
      <c r="N201" s="104">
        <v>1058.5000000000002</v>
      </c>
      <c r="O201" s="104">
        <v>1207</v>
      </c>
      <c r="P201" s="104">
        <v>1116.5000000000005</v>
      </c>
      <c r="Q201" s="104">
        <v>1266.0000000000002</v>
      </c>
    </row>
    <row r="202" spans="1:17" x14ac:dyDescent="0.2">
      <c r="A202" s="67">
        <v>8203</v>
      </c>
      <c r="B202" s="78" t="s">
        <v>202</v>
      </c>
      <c r="C202" s="79">
        <v>71</v>
      </c>
      <c r="D202" s="78" t="s">
        <v>552</v>
      </c>
      <c r="E202" s="80" t="s">
        <v>31</v>
      </c>
      <c r="F202" s="104">
        <v>651.83750000000009</v>
      </c>
      <c r="G202" s="104">
        <v>545.10000000000014</v>
      </c>
      <c r="H202" s="104">
        <v>629.70000000000039</v>
      </c>
      <c r="I202" s="104">
        <v>629.3000000000003</v>
      </c>
      <c r="J202" s="104">
        <v>837.1999999999997</v>
      </c>
      <c r="K202" s="104">
        <v>553.09999999999991</v>
      </c>
      <c r="L202" s="104">
        <v>750.50000000000011</v>
      </c>
      <c r="M202" s="104">
        <v>742.3000000000003</v>
      </c>
      <c r="N202" s="104">
        <v>527.50000000000023</v>
      </c>
      <c r="O202" s="104">
        <v>604.30000000000018</v>
      </c>
      <c r="P202" s="104">
        <v>551.90000000000009</v>
      </c>
      <c r="Q202" s="104">
        <v>651.4</v>
      </c>
    </row>
    <row r="203" spans="1:17" x14ac:dyDescent="0.2">
      <c r="A203" s="67">
        <v>8204</v>
      </c>
      <c r="B203" s="78" t="s">
        <v>203</v>
      </c>
      <c r="C203" s="79">
        <v>87</v>
      </c>
      <c r="D203" s="78" t="s">
        <v>550</v>
      </c>
      <c r="E203" s="80" t="s">
        <v>300</v>
      </c>
      <c r="F203" s="104">
        <v>729.23250000000019</v>
      </c>
      <c r="G203" s="104">
        <v>707.66</v>
      </c>
      <c r="H203" s="104">
        <v>718.10000000000025</v>
      </c>
      <c r="I203" s="104">
        <v>737.00000000000011</v>
      </c>
      <c r="J203" s="104">
        <v>913.20000000000073</v>
      </c>
      <c r="K203" s="104">
        <v>633.49999999999989</v>
      </c>
      <c r="L203" s="104">
        <v>785.3000000000003</v>
      </c>
      <c r="M203" s="104">
        <v>767.1</v>
      </c>
      <c r="N203" s="104">
        <v>571.99999999999977</v>
      </c>
      <c r="O203" s="104">
        <v>671.2000000000005</v>
      </c>
      <c r="P203" s="104">
        <v>567.79999999999995</v>
      </c>
      <c r="Q203" s="104">
        <v>712.85000000000014</v>
      </c>
    </row>
    <row r="204" spans="1:17" x14ac:dyDescent="0.2">
      <c r="A204" s="67">
        <v>8205</v>
      </c>
      <c r="B204" s="78" t="s">
        <v>204</v>
      </c>
      <c r="C204" s="79">
        <v>124</v>
      </c>
      <c r="D204" s="78" t="s">
        <v>561</v>
      </c>
      <c r="E204" s="80" t="s">
        <v>204</v>
      </c>
      <c r="F204" s="104">
        <v>966.03750000000025</v>
      </c>
      <c r="G204" s="104">
        <v>954.40000000000032</v>
      </c>
      <c r="H204" s="104">
        <v>963.50000000000057</v>
      </c>
      <c r="I204" s="104">
        <v>919.50000000000034</v>
      </c>
      <c r="J204" s="104">
        <v>1171.9000000000003</v>
      </c>
      <c r="K204" s="104">
        <v>843.50000000000045</v>
      </c>
      <c r="L204" s="104">
        <v>1067.5999999999997</v>
      </c>
      <c r="M204" s="104">
        <v>1017.7000000000003</v>
      </c>
      <c r="N204" s="104">
        <v>790.2</v>
      </c>
      <c r="O204" s="104">
        <v>896.49999999999989</v>
      </c>
      <c r="P204" s="104">
        <v>822.30000000000007</v>
      </c>
      <c r="Q204" s="104">
        <v>954.3000000000003</v>
      </c>
    </row>
    <row r="205" spans="1:17" x14ac:dyDescent="0.2">
      <c r="A205" s="67">
        <v>8206</v>
      </c>
      <c r="B205" s="78" t="s">
        <v>205</v>
      </c>
      <c r="C205" s="79">
        <v>266</v>
      </c>
      <c r="D205" s="78" t="s">
        <v>557</v>
      </c>
      <c r="E205" s="80" t="s">
        <v>544</v>
      </c>
      <c r="F205" s="104">
        <v>999.25000000000011</v>
      </c>
      <c r="G205" s="104">
        <v>962.20000000000016</v>
      </c>
      <c r="H205" s="104">
        <v>977.30000000000041</v>
      </c>
      <c r="I205" s="104">
        <v>959.9</v>
      </c>
      <c r="J205" s="104">
        <v>1207.4000000000001</v>
      </c>
      <c r="K205" s="104">
        <v>869.59999999999991</v>
      </c>
      <c r="L205" s="104">
        <v>1088.3000000000004</v>
      </c>
      <c r="M205" s="104">
        <v>1070.5999999999999</v>
      </c>
      <c r="N205" s="104">
        <v>858.7</v>
      </c>
      <c r="O205" s="104">
        <v>939.50000000000011</v>
      </c>
      <c r="P205" s="104">
        <v>893.49999999999966</v>
      </c>
      <c r="Q205" s="104">
        <v>1014.7999999999998</v>
      </c>
    </row>
    <row r="206" spans="1:17" x14ac:dyDescent="0.2">
      <c r="A206" s="67">
        <v>8207</v>
      </c>
      <c r="B206" s="78" t="s">
        <v>206</v>
      </c>
      <c r="C206" s="79">
        <v>231</v>
      </c>
      <c r="D206" s="78" t="s">
        <v>554</v>
      </c>
      <c r="E206" s="80" t="s">
        <v>309</v>
      </c>
      <c r="F206" s="104">
        <v>1225.0549999999998</v>
      </c>
      <c r="G206" s="104">
        <v>1153.8</v>
      </c>
      <c r="H206" s="104">
        <v>1195.04</v>
      </c>
      <c r="I206" s="104">
        <v>1180.9000000000003</v>
      </c>
      <c r="J206" s="104">
        <v>1437.1000000000001</v>
      </c>
      <c r="K206" s="104">
        <v>1066.8999999999992</v>
      </c>
      <c r="L206" s="104">
        <v>1369.4999999999998</v>
      </c>
      <c r="M206" s="104">
        <v>1338.6999999999991</v>
      </c>
      <c r="N206" s="104">
        <v>1058.5000000000002</v>
      </c>
      <c r="O206" s="104">
        <v>1207</v>
      </c>
      <c r="P206" s="104">
        <v>1116.5000000000005</v>
      </c>
      <c r="Q206" s="104">
        <v>1266.0000000000002</v>
      </c>
    </row>
    <row r="207" spans="1:17" x14ac:dyDescent="0.2">
      <c r="A207" s="67">
        <v>8208</v>
      </c>
      <c r="B207" s="78" t="s">
        <v>207</v>
      </c>
      <c r="C207" s="79">
        <v>183</v>
      </c>
      <c r="D207" s="78" t="s">
        <v>550</v>
      </c>
      <c r="E207" s="80" t="s">
        <v>294</v>
      </c>
      <c r="F207" s="104">
        <v>822.14374999999995</v>
      </c>
      <c r="G207" s="104">
        <v>753.44999999999993</v>
      </c>
      <c r="H207" s="104">
        <v>856.79999999999961</v>
      </c>
      <c r="I207" s="104">
        <v>821.09999999999945</v>
      </c>
      <c r="J207" s="104">
        <v>1007.9000000000002</v>
      </c>
      <c r="K207" s="104">
        <v>711.90000000000009</v>
      </c>
      <c r="L207" s="104">
        <v>860.2</v>
      </c>
      <c r="M207" s="104">
        <v>889.30000000000064</v>
      </c>
      <c r="N207" s="104">
        <v>676.49999999999989</v>
      </c>
      <c r="O207" s="104">
        <v>729</v>
      </c>
      <c r="P207" s="104">
        <v>689.7</v>
      </c>
      <c r="Q207" s="104">
        <v>780.1999999999997</v>
      </c>
    </row>
    <row r="208" spans="1:17" x14ac:dyDescent="0.2">
      <c r="A208" s="67">
        <v>8209</v>
      </c>
      <c r="B208" s="78" t="s">
        <v>208</v>
      </c>
      <c r="C208" s="79">
        <v>112</v>
      </c>
      <c r="D208" s="78" t="s">
        <v>554</v>
      </c>
      <c r="E208" s="80" t="s">
        <v>309</v>
      </c>
      <c r="F208" s="104">
        <v>1225.0549999999998</v>
      </c>
      <c r="G208" s="104">
        <v>1153.8</v>
      </c>
      <c r="H208" s="104">
        <v>1195.04</v>
      </c>
      <c r="I208" s="104">
        <v>1180.9000000000003</v>
      </c>
      <c r="J208" s="104">
        <v>1437.1000000000001</v>
      </c>
      <c r="K208" s="104">
        <v>1066.8999999999992</v>
      </c>
      <c r="L208" s="104">
        <v>1369.4999999999998</v>
      </c>
      <c r="M208" s="104">
        <v>1338.6999999999991</v>
      </c>
      <c r="N208" s="104">
        <v>1058.5000000000002</v>
      </c>
      <c r="O208" s="104">
        <v>1207</v>
      </c>
      <c r="P208" s="104">
        <v>1116.5000000000005</v>
      </c>
      <c r="Q208" s="104">
        <v>1266.0000000000002</v>
      </c>
    </row>
    <row r="209" spans="1:17" x14ac:dyDescent="0.2">
      <c r="A209" s="67">
        <v>8210</v>
      </c>
      <c r="B209" s="78" t="s">
        <v>209</v>
      </c>
      <c r="C209" s="79">
        <v>480</v>
      </c>
      <c r="D209" s="78" t="s">
        <v>554</v>
      </c>
      <c r="E209" s="80" t="s">
        <v>34</v>
      </c>
      <c r="F209" s="104">
        <v>1115.19875</v>
      </c>
      <c r="G209" s="104">
        <v>1038.1899999999996</v>
      </c>
      <c r="H209" s="104">
        <v>1059.3000000000006</v>
      </c>
      <c r="I209" s="104">
        <v>1049.5999999999999</v>
      </c>
      <c r="J209" s="104">
        <v>1297.8999999999994</v>
      </c>
      <c r="K209" s="104">
        <v>974.60000000000036</v>
      </c>
      <c r="L209" s="104">
        <v>1268.9000000000001</v>
      </c>
      <c r="M209" s="104">
        <v>1256.9999999999995</v>
      </c>
      <c r="N209" s="104">
        <v>976.10000000000014</v>
      </c>
      <c r="O209" s="104">
        <v>1093.6000000000001</v>
      </c>
      <c r="P209" s="104">
        <v>1015.9999999999999</v>
      </c>
      <c r="Q209" s="104">
        <v>1141.5000000000002</v>
      </c>
    </row>
    <row r="210" spans="1:17" x14ac:dyDescent="0.2">
      <c r="A210" s="67">
        <v>8211</v>
      </c>
      <c r="B210" s="78" t="s">
        <v>210</v>
      </c>
      <c r="C210" s="79">
        <v>25</v>
      </c>
      <c r="D210" s="78" t="s">
        <v>550</v>
      </c>
      <c r="E210" s="80" t="s">
        <v>300</v>
      </c>
      <c r="F210" s="104">
        <v>729.23250000000019</v>
      </c>
      <c r="G210" s="104">
        <v>707.66</v>
      </c>
      <c r="H210" s="104">
        <v>718.10000000000025</v>
      </c>
      <c r="I210" s="104">
        <v>737.00000000000011</v>
      </c>
      <c r="J210" s="104">
        <v>913.20000000000073</v>
      </c>
      <c r="K210" s="104">
        <v>633.49999999999989</v>
      </c>
      <c r="L210" s="104">
        <v>785.3000000000003</v>
      </c>
      <c r="M210" s="104">
        <v>767.1</v>
      </c>
      <c r="N210" s="104">
        <v>571.99999999999977</v>
      </c>
      <c r="O210" s="104">
        <v>671.2000000000005</v>
      </c>
      <c r="P210" s="104">
        <v>567.79999999999995</v>
      </c>
      <c r="Q210" s="104">
        <v>712.85000000000014</v>
      </c>
    </row>
    <row r="211" spans="1:17" x14ac:dyDescent="0.2">
      <c r="A211" s="67">
        <v>8212</v>
      </c>
      <c r="B211" s="78" t="s">
        <v>211</v>
      </c>
      <c r="C211" s="79">
        <v>617</v>
      </c>
      <c r="D211" s="78" t="s">
        <v>551</v>
      </c>
      <c r="E211" s="80" t="s">
        <v>540</v>
      </c>
      <c r="F211" s="104">
        <v>1387.1125</v>
      </c>
      <c r="G211" s="104">
        <v>1420.1999999999996</v>
      </c>
      <c r="H211" s="104">
        <v>1427.8000000000002</v>
      </c>
      <c r="I211" s="104">
        <v>1355.1000000000008</v>
      </c>
      <c r="J211" s="104">
        <v>1653.0999999999992</v>
      </c>
      <c r="K211" s="104">
        <v>1187.2000000000005</v>
      </c>
      <c r="L211" s="104">
        <v>1423.5999999999995</v>
      </c>
      <c r="M211" s="104">
        <v>1458.3999999999996</v>
      </c>
      <c r="N211" s="104">
        <v>1171.4999999999995</v>
      </c>
      <c r="O211" s="104">
        <v>1239.8000000000011</v>
      </c>
      <c r="P211" s="104">
        <v>1233.9999999999995</v>
      </c>
      <c r="Q211" s="104">
        <v>1340.2999999999995</v>
      </c>
    </row>
    <row r="212" spans="1:17" x14ac:dyDescent="0.2">
      <c r="A212" s="67">
        <v>8213</v>
      </c>
      <c r="B212" s="78" t="s">
        <v>212</v>
      </c>
      <c r="C212" s="79">
        <v>247</v>
      </c>
      <c r="D212" s="78" t="s">
        <v>551</v>
      </c>
      <c r="E212" s="80" t="s">
        <v>11</v>
      </c>
      <c r="F212" s="104">
        <v>1453.0625000000007</v>
      </c>
      <c r="G212" s="104">
        <v>1476.0000000000005</v>
      </c>
      <c r="H212" s="104">
        <v>1418.5999999999997</v>
      </c>
      <c r="I212" s="104">
        <v>1386.8000000000009</v>
      </c>
      <c r="J212" s="104">
        <v>1689.6999999999998</v>
      </c>
      <c r="K212" s="104">
        <v>1284.4000000000001</v>
      </c>
      <c r="L212" s="104">
        <v>1593.1000000000015</v>
      </c>
      <c r="M212" s="104">
        <v>1540.9999999999995</v>
      </c>
      <c r="N212" s="104">
        <v>1234.9000000000012</v>
      </c>
      <c r="O212" s="104">
        <v>1376.8999999999999</v>
      </c>
      <c r="P212" s="104">
        <v>1323.9999999999995</v>
      </c>
      <c r="Q212" s="104">
        <v>1474.3000000000006</v>
      </c>
    </row>
    <row r="213" spans="1:17" x14ac:dyDescent="0.2">
      <c r="A213" s="67">
        <v>8214</v>
      </c>
      <c r="B213" s="78" t="s">
        <v>213</v>
      </c>
      <c r="C213" s="79">
        <v>142</v>
      </c>
      <c r="D213" s="78" t="s">
        <v>552</v>
      </c>
      <c r="E213" s="80" t="s">
        <v>218</v>
      </c>
      <c r="F213" s="104">
        <v>619.18750000000011</v>
      </c>
      <c r="G213" s="104">
        <v>509.40000000000015</v>
      </c>
      <c r="H213" s="104">
        <v>643.20000000000016</v>
      </c>
      <c r="I213" s="104">
        <v>613.80000000000018</v>
      </c>
      <c r="J213" s="104">
        <v>814.79999999999984</v>
      </c>
      <c r="K213" s="104">
        <v>525.80000000000007</v>
      </c>
      <c r="L213" s="104">
        <v>681.90000000000066</v>
      </c>
      <c r="M213" s="104">
        <v>693.20000000000016</v>
      </c>
      <c r="N213" s="104">
        <v>471.40000000000003</v>
      </c>
      <c r="O213" s="104">
        <v>604.30000000000018</v>
      </c>
      <c r="P213" s="104">
        <v>551.90000000000009</v>
      </c>
      <c r="Q213" s="104">
        <v>651.4</v>
      </c>
    </row>
    <row r="214" spans="1:17" x14ac:dyDescent="0.2">
      <c r="A214" s="67">
        <v>8215</v>
      </c>
      <c r="B214" s="78" t="s">
        <v>214</v>
      </c>
      <c r="C214" s="79">
        <v>536</v>
      </c>
      <c r="D214" s="78" t="s">
        <v>553</v>
      </c>
      <c r="E214" s="80" t="s">
        <v>101</v>
      </c>
      <c r="F214" s="104">
        <v>1654.3374999999999</v>
      </c>
      <c r="G214" s="104">
        <v>1694.6999999999998</v>
      </c>
      <c r="H214" s="104">
        <v>1676.5000000000009</v>
      </c>
      <c r="I214" s="104">
        <v>1555.6999999999996</v>
      </c>
      <c r="J214" s="104">
        <v>1830.9999999999998</v>
      </c>
      <c r="K214" s="104">
        <v>1472.6</v>
      </c>
      <c r="L214" s="104">
        <v>1809.9999999999995</v>
      </c>
      <c r="M214" s="104">
        <v>1767.7999999999988</v>
      </c>
      <c r="N214" s="104">
        <v>1426.4</v>
      </c>
      <c r="O214" s="104">
        <v>1553.8000000000011</v>
      </c>
      <c r="P214" s="104">
        <v>1526.4000000000008</v>
      </c>
      <c r="Q214" s="104">
        <v>1619.7999999999993</v>
      </c>
    </row>
    <row r="215" spans="1:17" x14ac:dyDescent="0.2">
      <c r="A215" s="67">
        <v>8216</v>
      </c>
      <c r="B215" s="78" t="s">
        <v>215</v>
      </c>
      <c r="C215" s="79">
        <v>1072</v>
      </c>
      <c r="D215" s="78" t="s">
        <v>556</v>
      </c>
      <c r="E215" s="80" t="s">
        <v>100</v>
      </c>
      <c r="F215" s="104">
        <v>1941.1250000000002</v>
      </c>
      <c r="G215" s="104">
        <v>1869.9000000000003</v>
      </c>
      <c r="H215" s="104">
        <v>1875.7999999999995</v>
      </c>
      <c r="I215" s="104">
        <v>1804.0000000000005</v>
      </c>
      <c r="J215" s="104">
        <v>2252.5000000000005</v>
      </c>
      <c r="K215" s="104">
        <v>1785.6000000000008</v>
      </c>
      <c r="L215" s="104">
        <v>2063</v>
      </c>
      <c r="M215" s="104">
        <v>2066.3000000000006</v>
      </c>
      <c r="N215" s="104">
        <v>1811.9</v>
      </c>
      <c r="O215" s="104">
        <v>1869.100000000001</v>
      </c>
      <c r="P215" s="104">
        <v>1983.3000000000009</v>
      </c>
      <c r="Q215" s="104">
        <v>1965.7000000000003</v>
      </c>
    </row>
    <row r="216" spans="1:17" x14ac:dyDescent="0.2">
      <c r="A216" s="67">
        <v>8217</v>
      </c>
      <c r="B216" s="78" t="s">
        <v>216</v>
      </c>
      <c r="C216" s="79">
        <v>10</v>
      </c>
      <c r="D216" s="78" t="s">
        <v>550</v>
      </c>
      <c r="E216" s="80" t="s">
        <v>300</v>
      </c>
      <c r="F216" s="104">
        <v>729.23250000000019</v>
      </c>
      <c r="G216" s="104">
        <v>707.66</v>
      </c>
      <c r="H216" s="104">
        <v>718.10000000000025</v>
      </c>
      <c r="I216" s="104">
        <v>737.00000000000011</v>
      </c>
      <c r="J216" s="104">
        <v>913.20000000000073</v>
      </c>
      <c r="K216" s="104">
        <v>633.49999999999989</v>
      </c>
      <c r="L216" s="104">
        <v>785.3000000000003</v>
      </c>
      <c r="M216" s="104">
        <v>767.1</v>
      </c>
      <c r="N216" s="104">
        <v>571.99999999999977</v>
      </c>
      <c r="O216" s="104">
        <v>671.2000000000005</v>
      </c>
      <c r="P216" s="104">
        <v>567.79999999999995</v>
      </c>
      <c r="Q216" s="104">
        <v>712.85000000000014</v>
      </c>
    </row>
    <row r="217" spans="1:17" x14ac:dyDescent="0.2">
      <c r="A217" s="67">
        <v>8218</v>
      </c>
      <c r="B217" s="78" t="s">
        <v>217</v>
      </c>
      <c r="C217" s="79">
        <v>277</v>
      </c>
      <c r="D217" s="78" t="s">
        <v>551</v>
      </c>
      <c r="E217" s="80" t="s">
        <v>547</v>
      </c>
      <c r="F217" s="104">
        <v>1339.1374999999998</v>
      </c>
      <c r="G217" s="104">
        <v>1403.8000000000002</v>
      </c>
      <c r="H217" s="104">
        <v>1332.2999999999997</v>
      </c>
      <c r="I217" s="104">
        <v>1287.2000000000007</v>
      </c>
      <c r="J217" s="104">
        <v>1568.1999999999994</v>
      </c>
      <c r="K217" s="104">
        <v>1184.4999999999998</v>
      </c>
      <c r="L217" s="104">
        <v>1457.7999999999997</v>
      </c>
      <c r="M217" s="104">
        <v>1364.7999999999997</v>
      </c>
      <c r="N217" s="104">
        <v>1114.5000000000009</v>
      </c>
      <c r="O217" s="104">
        <v>1272.0000000000009</v>
      </c>
      <c r="P217" s="104">
        <v>1206.6999999999998</v>
      </c>
      <c r="Q217" s="104">
        <v>1354.5999999999997</v>
      </c>
    </row>
    <row r="218" spans="1:17" x14ac:dyDescent="0.2">
      <c r="A218" s="67">
        <v>8219</v>
      </c>
      <c r="B218" s="78" t="s">
        <v>218</v>
      </c>
      <c r="C218" s="79">
        <v>10</v>
      </c>
      <c r="D218" s="78" t="s">
        <v>552</v>
      </c>
      <c r="E218" s="80" t="s">
        <v>218</v>
      </c>
      <c r="F218" s="104">
        <v>619.18750000000011</v>
      </c>
      <c r="G218" s="104">
        <v>509.40000000000015</v>
      </c>
      <c r="H218" s="104">
        <v>643.20000000000016</v>
      </c>
      <c r="I218" s="104">
        <v>613.80000000000018</v>
      </c>
      <c r="J218" s="104">
        <v>814.79999999999984</v>
      </c>
      <c r="K218" s="104">
        <v>525.80000000000007</v>
      </c>
      <c r="L218" s="104">
        <v>681.90000000000066</v>
      </c>
      <c r="M218" s="104">
        <v>693.20000000000016</v>
      </c>
      <c r="N218" s="104">
        <v>471.40000000000003</v>
      </c>
      <c r="O218" s="104">
        <v>604.30000000000018</v>
      </c>
      <c r="P218" s="104">
        <v>551.90000000000009</v>
      </c>
      <c r="Q218" s="104">
        <v>651.4</v>
      </c>
    </row>
    <row r="219" spans="1:17" x14ac:dyDescent="0.2">
      <c r="A219" s="67">
        <v>8220</v>
      </c>
      <c r="B219" s="78" t="s">
        <v>219</v>
      </c>
      <c r="C219" s="79">
        <v>600</v>
      </c>
      <c r="D219" s="78" t="s">
        <v>553</v>
      </c>
      <c r="E219" s="80" t="s">
        <v>101</v>
      </c>
      <c r="F219" s="104">
        <v>1654.3374999999999</v>
      </c>
      <c r="G219" s="104">
        <v>1694.6999999999998</v>
      </c>
      <c r="H219" s="104">
        <v>1676.5000000000009</v>
      </c>
      <c r="I219" s="104">
        <v>1555.6999999999996</v>
      </c>
      <c r="J219" s="104">
        <v>1830.9999999999998</v>
      </c>
      <c r="K219" s="104">
        <v>1472.6</v>
      </c>
      <c r="L219" s="104">
        <v>1809.9999999999995</v>
      </c>
      <c r="M219" s="104">
        <v>1767.7999999999988</v>
      </c>
      <c r="N219" s="104">
        <v>1426.4</v>
      </c>
      <c r="O219" s="104">
        <v>1553.8000000000011</v>
      </c>
      <c r="P219" s="104">
        <v>1526.4000000000008</v>
      </c>
      <c r="Q219" s="104">
        <v>1619.7999999999993</v>
      </c>
    </row>
    <row r="220" spans="1:17" x14ac:dyDescent="0.2">
      <c r="A220" s="67">
        <v>8221</v>
      </c>
      <c r="B220" s="78" t="s">
        <v>220</v>
      </c>
      <c r="C220" s="79">
        <v>122</v>
      </c>
      <c r="D220" s="78" t="s">
        <v>550</v>
      </c>
      <c r="E220" s="80" t="s">
        <v>300</v>
      </c>
      <c r="F220" s="104">
        <v>729.23250000000019</v>
      </c>
      <c r="G220" s="104">
        <v>707.66</v>
      </c>
      <c r="H220" s="104">
        <v>718.10000000000025</v>
      </c>
      <c r="I220" s="104">
        <v>737.00000000000011</v>
      </c>
      <c r="J220" s="104">
        <v>913.20000000000073</v>
      </c>
      <c r="K220" s="104">
        <v>633.49999999999989</v>
      </c>
      <c r="L220" s="104">
        <v>785.3000000000003</v>
      </c>
      <c r="M220" s="104">
        <v>767.1</v>
      </c>
      <c r="N220" s="104">
        <v>571.99999999999977</v>
      </c>
      <c r="O220" s="104">
        <v>671.2000000000005</v>
      </c>
      <c r="P220" s="104">
        <v>567.79999999999995</v>
      </c>
      <c r="Q220" s="104">
        <v>712.85000000000014</v>
      </c>
    </row>
    <row r="221" spans="1:17" x14ac:dyDescent="0.2">
      <c r="A221" s="67">
        <v>8222</v>
      </c>
      <c r="B221" s="78" t="s">
        <v>221</v>
      </c>
      <c r="C221" s="79">
        <v>196</v>
      </c>
      <c r="D221" s="78" t="s">
        <v>557</v>
      </c>
      <c r="E221" s="80" t="s">
        <v>239</v>
      </c>
      <c r="F221" s="104">
        <v>1087.5500000000002</v>
      </c>
      <c r="G221" s="104">
        <v>1117.3000000000002</v>
      </c>
      <c r="H221" s="104">
        <v>1139.3999999999996</v>
      </c>
      <c r="I221" s="104">
        <v>1128.9000000000001</v>
      </c>
      <c r="J221" s="104">
        <v>1333.9</v>
      </c>
      <c r="K221" s="104">
        <v>908.30000000000018</v>
      </c>
      <c r="L221" s="104">
        <v>1132.3000000000009</v>
      </c>
      <c r="M221" s="104">
        <v>1077.7000000000005</v>
      </c>
      <c r="N221" s="104">
        <v>862.5999999999998</v>
      </c>
      <c r="O221" s="104">
        <v>979.99999999999989</v>
      </c>
      <c r="P221" s="104">
        <v>881.59999999999957</v>
      </c>
      <c r="Q221" s="104">
        <v>1041.3</v>
      </c>
    </row>
    <row r="222" spans="1:17" x14ac:dyDescent="0.2">
      <c r="A222" s="67">
        <v>8223</v>
      </c>
      <c r="B222" s="78" t="s">
        <v>222</v>
      </c>
      <c r="C222" s="79">
        <v>466</v>
      </c>
      <c r="D222" s="78" t="s">
        <v>561</v>
      </c>
      <c r="E222" s="80" t="s">
        <v>222</v>
      </c>
      <c r="F222" s="104">
        <v>1424.8250000000003</v>
      </c>
      <c r="G222" s="104">
        <v>1386.1000000000008</v>
      </c>
      <c r="H222" s="104">
        <v>1481.1</v>
      </c>
      <c r="I222" s="104">
        <v>1353.6999999999996</v>
      </c>
      <c r="J222" s="104">
        <v>1659.1000000000004</v>
      </c>
      <c r="K222" s="104">
        <v>1272.5000000000007</v>
      </c>
      <c r="L222" s="104">
        <v>1488.5000000000002</v>
      </c>
      <c r="M222" s="104">
        <v>1507.8000000000002</v>
      </c>
      <c r="N222" s="104">
        <v>1249.7999999999995</v>
      </c>
      <c r="O222" s="104">
        <v>1364.4000000000003</v>
      </c>
      <c r="P222" s="104">
        <v>1346.2</v>
      </c>
      <c r="Q222" s="104">
        <v>1414.3999999999999</v>
      </c>
    </row>
    <row r="223" spans="1:17" x14ac:dyDescent="0.2">
      <c r="A223" s="67">
        <v>8224</v>
      </c>
      <c r="B223" s="78" t="s">
        <v>223</v>
      </c>
      <c r="C223" s="79">
        <v>404</v>
      </c>
      <c r="D223" s="78" t="s">
        <v>553</v>
      </c>
      <c r="E223" s="80" t="s">
        <v>101</v>
      </c>
      <c r="F223" s="104">
        <v>1654.3374999999999</v>
      </c>
      <c r="G223" s="104">
        <v>1694.6999999999998</v>
      </c>
      <c r="H223" s="104">
        <v>1676.5000000000009</v>
      </c>
      <c r="I223" s="104">
        <v>1555.6999999999996</v>
      </c>
      <c r="J223" s="104">
        <v>1830.9999999999998</v>
      </c>
      <c r="K223" s="104">
        <v>1472.6</v>
      </c>
      <c r="L223" s="104">
        <v>1809.9999999999995</v>
      </c>
      <c r="M223" s="104">
        <v>1767.7999999999988</v>
      </c>
      <c r="N223" s="104">
        <v>1426.4</v>
      </c>
      <c r="O223" s="104">
        <v>1553.8000000000011</v>
      </c>
      <c r="P223" s="104">
        <v>1526.4000000000008</v>
      </c>
      <c r="Q223" s="104">
        <v>1619.7999999999993</v>
      </c>
    </row>
    <row r="224" spans="1:17" x14ac:dyDescent="0.2">
      <c r="A224" s="67">
        <v>8225</v>
      </c>
      <c r="B224" s="78" t="s">
        <v>224</v>
      </c>
      <c r="C224" s="79">
        <v>629</v>
      </c>
      <c r="D224" s="78" t="s">
        <v>553</v>
      </c>
      <c r="E224" s="80" t="s">
        <v>161</v>
      </c>
      <c r="F224" s="104">
        <v>1747.0174999999999</v>
      </c>
      <c r="G224" s="104">
        <v>1673.3000000000004</v>
      </c>
      <c r="H224" s="104">
        <v>1771.620000000001</v>
      </c>
      <c r="I224" s="104">
        <v>1706.72</v>
      </c>
      <c r="J224" s="104">
        <v>2038.2999999999997</v>
      </c>
      <c r="K224" s="104">
        <v>1524.4000000000008</v>
      </c>
      <c r="L224" s="104">
        <v>1820.1999999999982</v>
      </c>
      <c r="M224" s="104">
        <v>1883.5999999999992</v>
      </c>
      <c r="N224" s="104">
        <v>1558.0000000000002</v>
      </c>
      <c r="O224" s="104">
        <v>1558.700000000001</v>
      </c>
      <c r="P224" s="104">
        <v>1645.9</v>
      </c>
      <c r="Q224" s="104">
        <v>1696.1000000000001</v>
      </c>
    </row>
    <row r="225" spans="1:17" x14ac:dyDescent="0.2">
      <c r="A225" s="67">
        <v>8226</v>
      </c>
      <c r="B225" s="78" t="s">
        <v>225</v>
      </c>
      <c r="C225" s="79">
        <v>465</v>
      </c>
      <c r="D225" s="78" t="s">
        <v>555</v>
      </c>
      <c r="E225" s="80" t="s">
        <v>144</v>
      </c>
      <c r="F225" s="104">
        <v>1342.4850000000001</v>
      </c>
      <c r="G225" s="104">
        <v>1340.8999999999999</v>
      </c>
      <c r="H225" s="104">
        <v>1286.5999999999997</v>
      </c>
      <c r="I225" s="104">
        <v>1273.78</v>
      </c>
      <c r="J225" s="104">
        <v>1627.1999999999998</v>
      </c>
      <c r="K225" s="104">
        <v>1207.0999999999999</v>
      </c>
      <c r="L225" s="104">
        <v>1451.5000000000005</v>
      </c>
      <c r="M225" s="104">
        <v>1406.3000000000002</v>
      </c>
      <c r="N225" s="104">
        <v>1146.4999999999998</v>
      </c>
      <c r="O225" s="104">
        <v>1283.3000000000002</v>
      </c>
      <c r="P225" s="104">
        <v>1234.0000000000002</v>
      </c>
      <c r="Q225" s="104">
        <v>1345.0999999999997</v>
      </c>
    </row>
    <row r="226" spans="1:17" x14ac:dyDescent="0.2">
      <c r="A226" s="67">
        <v>8227</v>
      </c>
      <c r="B226" s="78" t="s">
        <v>226</v>
      </c>
      <c r="C226" s="79">
        <v>291</v>
      </c>
      <c r="D226" s="78" t="s">
        <v>557</v>
      </c>
      <c r="E226" s="80" t="s">
        <v>226</v>
      </c>
      <c r="F226" s="104">
        <v>1071.3875</v>
      </c>
      <c r="G226" s="104">
        <v>979.30000000000064</v>
      </c>
      <c r="H226" s="104">
        <v>1056.7999999999993</v>
      </c>
      <c r="I226" s="104">
        <v>1038.6999999999998</v>
      </c>
      <c r="J226" s="104">
        <v>1318.2000000000005</v>
      </c>
      <c r="K226" s="104">
        <v>964.19999999999948</v>
      </c>
      <c r="L226" s="104">
        <v>1153.9000000000003</v>
      </c>
      <c r="M226" s="104">
        <v>1139.8000000000004</v>
      </c>
      <c r="N226" s="104">
        <v>920.2000000000005</v>
      </c>
      <c r="O226" s="104">
        <v>1031.3</v>
      </c>
      <c r="P226" s="104">
        <v>987.09999999999957</v>
      </c>
      <c r="Q226" s="104">
        <v>1078.9000000000008</v>
      </c>
    </row>
    <row r="227" spans="1:17" x14ac:dyDescent="0.2">
      <c r="A227" s="67">
        <v>8228</v>
      </c>
      <c r="B227" s="78" t="s">
        <v>227</v>
      </c>
      <c r="C227" s="79">
        <v>646</v>
      </c>
      <c r="D227" s="78" t="s">
        <v>555</v>
      </c>
      <c r="E227" s="80" t="s">
        <v>144</v>
      </c>
      <c r="F227" s="104">
        <v>1342.4850000000001</v>
      </c>
      <c r="G227" s="104">
        <v>1340.8999999999999</v>
      </c>
      <c r="H227" s="104">
        <v>1286.5999999999997</v>
      </c>
      <c r="I227" s="104">
        <v>1273.78</v>
      </c>
      <c r="J227" s="104">
        <v>1627.1999999999998</v>
      </c>
      <c r="K227" s="104">
        <v>1207.0999999999999</v>
      </c>
      <c r="L227" s="104">
        <v>1451.5000000000005</v>
      </c>
      <c r="M227" s="104">
        <v>1406.3000000000002</v>
      </c>
      <c r="N227" s="104">
        <v>1146.4999999999998</v>
      </c>
      <c r="O227" s="104">
        <v>1283.3000000000002</v>
      </c>
      <c r="P227" s="104">
        <v>1234.0000000000002</v>
      </c>
      <c r="Q227" s="104">
        <v>1345.0999999999997</v>
      </c>
    </row>
    <row r="228" spans="1:17" x14ac:dyDescent="0.2">
      <c r="A228" s="67">
        <v>8229</v>
      </c>
      <c r="B228" s="78" t="s">
        <v>228</v>
      </c>
      <c r="C228" s="79">
        <v>569</v>
      </c>
      <c r="D228" s="78" t="s">
        <v>551</v>
      </c>
      <c r="E228" s="80" t="s">
        <v>540</v>
      </c>
      <c r="F228" s="104">
        <v>1387.1125</v>
      </c>
      <c r="G228" s="104">
        <v>1420.1999999999996</v>
      </c>
      <c r="H228" s="104">
        <v>1427.8000000000002</v>
      </c>
      <c r="I228" s="104">
        <v>1355.1000000000008</v>
      </c>
      <c r="J228" s="104">
        <v>1653.0999999999992</v>
      </c>
      <c r="K228" s="104">
        <v>1187.2000000000005</v>
      </c>
      <c r="L228" s="104">
        <v>1423.5999999999995</v>
      </c>
      <c r="M228" s="104">
        <v>1458.3999999999996</v>
      </c>
      <c r="N228" s="104">
        <v>1171.4999999999995</v>
      </c>
      <c r="O228" s="104">
        <v>1239.8000000000011</v>
      </c>
      <c r="P228" s="104">
        <v>1233.9999999999995</v>
      </c>
      <c r="Q228" s="104">
        <v>1340.2999999999995</v>
      </c>
    </row>
    <row r="229" spans="1:17" x14ac:dyDescent="0.2">
      <c r="A229" s="67">
        <v>8230</v>
      </c>
      <c r="B229" s="78" t="s">
        <v>229</v>
      </c>
      <c r="C229" s="79">
        <v>142</v>
      </c>
      <c r="D229" s="78" t="s">
        <v>552</v>
      </c>
      <c r="E229" s="80" t="s">
        <v>31</v>
      </c>
      <c r="F229" s="104">
        <v>651.83750000000009</v>
      </c>
      <c r="G229" s="104">
        <v>545.10000000000014</v>
      </c>
      <c r="H229" s="104">
        <v>629.70000000000039</v>
      </c>
      <c r="I229" s="104">
        <v>629.3000000000003</v>
      </c>
      <c r="J229" s="104">
        <v>837.1999999999997</v>
      </c>
      <c r="K229" s="104">
        <v>553.09999999999991</v>
      </c>
      <c r="L229" s="104">
        <v>750.50000000000011</v>
      </c>
      <c r="M229" s="104">
        <v>742.3000000000003</v>
      </c>
      <c r="N229" s="104">
        <v>527.50000000000023</v>
      </c>
      <c r="O229" s="104">
        <v>604.30000000000018</v>
      </c>
      <c r="P229" s="104">
        <v>551.90000000000009</v>
      </c>
      <c r="Q229" s="104">
        <v>651.4</v>
      </c>
    </row>
    <row r="230" spans="1:17" x14ac:dyDescent="0.2">
      <c r="A230" s="67">
        <v>8231</v>
      </c>
      <c r="B230" s="78" t="s">
        <v>230</v>
      </c>
      <c r="C230" s="79">
        <v>44</v>
      </c>
      <c r="D230" s="78" t="s">
        <v>560</v>
      </c>
      <c r="E230" s="80" t="s">
        <v>546</v>
      </c>
      <c r="F230" s="104">
        <v>770.53749999999991</v>
      </c>
      <c r="G230" s="104">
        <v>706.29999999999984</v>
      </c>
      <c r="H230" s="104">
        <v>776.8</v>
      </c>
      <c r="I230" s="104">
        <v>794.99999999999977</v>
      </c>
      <c r="J230" s="104">
        <v>981.60000000000036</v>
      </c>
      <c r="K230" s="104">
        <v>654.79999999999973</v>
      </c>
      <c r="L230" s="104">
        <v>802.50000000000045</v>
      </c>
      <c r="M230" s="104">
        <v>829.40000000000009</v>
      </c>
      <c r="N230" s="104">
        <v>617.9</v>
      </c>
      <c r="O230" s="104">
        <v>679.69999999999982</v>
      </c>
      <c r="P230" s="104">
        <v>626.49999999999955</v>
      </c>
      <c r="Q230" s="104">
        <v>741.60000000000025</v>
      </c>
    </row>
    <row r="231" spans="1:17" x14ac:dyDescent="0.2">
      <c r="A231" s="67">
        <v>8232</v>
      </c>
      <c r="B231" s="78" t="s">
        <v>231</v>
      </c>
      <c r="C231" s="79">
        <v>246</v>
      </c>
      <c r="D231" s="78" t="s">
        <v>557</v>
      </c>
      <c r="E231" s="80" t="s">
        <v>545</v>
      </c>
      <c r="F231" s="104">
        <v>1089.1625000000001</v>
      </c>
      <c r="G231" s="104">
        <v>1005.6999999999998</v>
      </c>
      <c r="H231" s="104">
        <v>1091.3000000000009</v>
      </c>
      <c r="I231" s="104">
        <v>1077.1999999999996</v>
      </c>
      <c r="J231" s="104">
        <v>1369.1999999999998</v>
      </c>
      <c r="K231" s="104">
        <v>955.2</v>
      </c>
      <c r="L231" s="104">
        <v>1141.2000000000003</v>
      </c>
      <c r="M231" s="104">
        <v>1152.3999999999999</v>
      </c>
      <c r="N231" s="104">
        <v>921.10000000000048</v>
      </c>
      <c r="O231" s="104">
        <v>980.70000000000027</v>
      </c>
      <c r="P231" s="104">
        <v>966.59999999999957</v>
      </c>
      <c r="Q231" s="104">
        <v>1043.5499999999997</v>
      </c>
    </row>
    <row r="232" spans="1:17" x14ac:dyDescent="0.2">
      <c r="A232" s="67">
        <v>8233</v>
      </c>
      <c r="B232" s="78" t="s">
        <v>232</v>
      </c>
      <c r="C232" s="79">
        <v>621</v>
      </c>
      <c r="D232" s="78" t="s">
        <v>553</v>
      </c>
      <c r="E232" s="80" t="s">
        <v>151</v>
      </c>
      <c r="F232" s="104">
        <v>1715.3625000000002</v>
      </c>
      <c r="G232" s="104">
        <v>1700.3000000000006</v>
      </c>
      <c r="H232" s="104">
        <v>1853.6</v>
      </c>
      <c r="I232" s="104">
        <v>1672</v>
      </c>
      <c r="J232" s="104">
        <v>1946.7</v>
      </c>
      <c r="K232" s="104">
        <v>1506.2000000000003</v>
      </c>
      <c r="L232" s="104">
        <v>1777</v>
      </c>
      <c r="M232" s="104">
        <v>1784.9000000000012</v>
      </c>
      <c r="N232" s="104">
        <v>1482.1999999999998</v>
      </c>
      <c r="O232" s="104">
        <v>1561.9000000000012</v>
      </c>
      <c r="P232" s="104">
        <v>1587.4999999999993</v>
      </c>
      <c r="Q232" s="104">
        <v>1638.7999999999993</v>
      </c>
    </row>
    <row r="233" spans="1:17" x14ac:dyDescent="0.2">
      <c r="A233" s="67">
        <v>8234</v>
      </c>
      <c r="B233" s="78" t="s">
        <v>233</v>
      </c>
      <c r="C233" s="79">
        <v>305</v>
      </c>
      <c r="D233" s="78" t="s">
        <v>554</v>
      </c>
      <c r="E233" s="80" t="s">
        <v>309</v>
      </c>
      <c r="F233" s="104">
        <v>1225.0549999999998</v>
      </c>
      <c r="G233" s="104">
        <v>1153.8</v>
      </c>
      <c r="H233" s="104">
        <v>1195.04</v>
      </c>
      <c r="I233" s="104">
        <v>1180.9000000000003</v>
      </c>
      <c r="J233" s="104">
        <v>1437.1000000000001</v>
      </c>
      <c r="K233" s="104">
        <v>1066.8999999999992</v>
      </c>
      <c r="L233" s="104">
        <v>1369.4999999999998</v>
      </c>
      <c r="M233" s="104">
        <v>1338.6999999999991</v>
      </c>
      <c r="N233" s="104">
        <v>1058.5000000000002</v>
      </c>
      <c r="O233" s="104">
        <v>1207</v>
      </c>
      <c r="P233" s="104">
        <v>1116.5000000000005</v>
      </c>
      <c r="Q233" s="104">
        <v>1266.0000000000002</v>
      </c>
    </row>
    <row r="234" spans="1:17" x14ac:dyDescent="0.2">
      <c r="A234" s="67">
        <v>8235</v>
      </c>
      <c r="B234" s="78" t="s">
        <v>234</v>
      </c>
      <c r="C234" s="79">
        <v>15</v>
      </c>
      <c r="D234" s="78" t="s">
        <v>552</v>
      </c>
      <c r="E234" s="80" t="s">
        <v>218</v>
      </c>
      <c r="F234" s="104">
        <v>619.18750000000011</v>
      </c>
      <c r="G234" s="104">
        <v>509.40000000000015</v>
      </c>
      <c r="H234" s="104">
        <v>643.20000000000016</v>
      </c>
      <c r="I234" s="104">
        <v>613.80000000000018</v>
      </c>
      <c r="J234" s="104">
        <v>814.79999999999984</v>
      </c>
      <c r="K234" s="104">
        <v>525.80000000000007</v>
      </c>
      <c r="L234" s="104">
        <v>681.90000000000066</v>
      </c>
      <c r="M234" s="104">
        <v>693.20000000000016</v>
      </c>
      <c r="N234" s="104">
        <v>471.40000000000003</v>
      </c>
      <c r="O234" s="104">
        <v>604.30000000000018</v>
      </c>
      <c r="P234" s="104">
        <v>551.90000000000009</v>
      </c>
      <c r="Q234" s="104">
        <v>651.4</v>
      </c>
    </row>
    <row r="235" spans="1:17" x14ac:dyDescent="0.2">
      <c r="A235" s="67">
        <v>8236</v>
      </c>
      <c r="B235" s="78" t="s">
        <v>235</v>
      </c>
      <c r="C235" s="79">
        <v>326</v>
      </c>
      <c r="D235" s="78" t="s">
        <v>557</v>
      </c>
      <c r="E235" s="80" t="s">
        <v>545</v>
      </c>
      <c r="F235" s="104">
        <v>1089.1625000000001</v>
      </c>
      <c r="G235" s="104">
        <v>1005.6999999999998</v>
      </c>
      <c r="H235" s="104">
        <v>1091.3000000000009</v>
      </c>
      <c r="I235" s="104">
        <v>1077.1999999999996</v>
      </c>
      <c r="J235" s="104">
        <v>1369.1999999999998</v>
      </c>
      <c r="K235" s="104">
        <v>955.2</v>
      </c>
      <c r="L235" s="104">
        <v>1141.2000000000003</v>
      </c>
      <c r="M235" s="104">
        <v>1152.3999999999999</v>
      </c>
      <c r="N235" s="104">
        <v>921.10000000000048</v>
      </c>
      <c r="O235" s="104">
        <v>980.70000000000027</v>
      </c>
      <c r="P235" s="104">
        <v>966.59999999999957</v>
      </c>
      <c r="Q235" s="104">
        <v>1043.5499999999997</v>
      </c>
    </row>
    <row r="236" spans="1:17" x14ac:dyDescent="0.2">
      <c r="A236" s="67">
        <v>8237</v>
      </c>
      <c r="B236" s="78" t="s">
        <v>236</v>
      </c>
      <c r="C236" s="79">
        <v>587</v>
      </c>
      <c r="D236" s="78" t="s">
        <v>553</v>
      </c>
      <c r="E236" s="80" t="s">
        <v>132</v>
      </c>
      <c r="F236" s="104">
        <v>1729.86</v>
      </c>
      <c r="G236" s="104">
        <v>1709.8800000000006</v>
      </c>
      <c r="H236" s="104">
        <v>1832.6000000000013</v>
      </c>
      <c r="I236" s="104">
        <v>1691.5000000000007</v>
      </c>
      <c r="J236" s="104">
        <v>1981.299999999999</v>
      </c>
      <c r="K236" s="104">
        <v>1525.4999999999998</v>
      </c>
      <c r="L236" s="104">
        <v>1784.9999999999986</v>
      </c>
      <c r="M236" s="104">
        <v>1813.1</v>
      </c>
      <c r="N236" s="104">
        <v>1500.0000000000002</v>
      </c>
      <c r="O236" s="104">
        <v>1556.9999999999993</v>
      </c>
      <c r="P236" s="104">
        <v>1605.9000000000008</v>
      </c>
      <c r="Q236" s="104">
        <v>1638.6</v>
      </c>
    </row>
    <row r="237" spans="1:17" x14ac:dyDescent="0.2">
      <c r="A237" s="67">
        <v>8238</v>
      </c>
      <c r="B237" s="78" t="s">
        <v>237</v>
      </c>
      <c r="C237" s="79">
        <v>188</v>
      </c>
      <c r="D237" s="78" t="s">
        <v>561</v>
      </c>
      <c r="E237" s="80" t="s">
        <v>265</v>
      </c>
      <c r="F237" s="104">
        <v>976.70000000000027</v>
      </c>
      <c r="G237" s="104">
        <v>954.40000000000032</v>
      </c>
      <c r="H237" s="104">
        <v>963.50000000000057</v>
      </c>
      <c r="I237" s="104">
        <v>919.50000000000034</v>
      </c>
      <c r="J237" s="104">
        <v>1171.9000000000003</v>
      </c>
      <c r="K237" s="104">
        <v>843.50000000000045</v>
      </c>
      <c r="L237" s="104">
        <v>1067.5999999999997</v>
      </c>
      <c r="M237" s="104">
        <v>1016.0000000000001</v>
      </c>
      <c r="N237" s="104">
        <v>877.19999999999959</v>
      </c>
      <c r="O237" s="104">
        <v>931.89999999999964</v>
      </c>
      <c r="P237" s="104">
        <v>877.60000000000048</v>
      </c>
      <c r="Q237" s="104">
        <v>986.99999999999966</v>
      </c>
    </row>
    <row r="238" spans="1:17" x14ac:dyDescent="0.2">
      <c r="A238" s="67">
        <v>8239</v>
      </c>
      <c r="B238" s="78" t="s">
        <v>238</v>
      </c>
      <c r="C238" s="79">
        <v>627</v>
      </c>
      <c r="D238" s="78" t="s">
        <v>554</v>
      </c>
      <c r="E238" s="80" t="s">
        <v>222</v>
      </c>
      <c r="F238" s="104">
        <v>1424.8250000000003</v>
      </c>
      <c r="G238" s="104">
        <v>1386.1000000000008</v>
      </c>
      <c r="H238" s="104">
        <v>1481.1</v>
      </c>
      <c r="I238" s="104">
        <v>1353.6999999999996</v>
      </c>
      <c r="J238" s="104">
        <v>1659.1000000000004</v>
      </c>
      <c r="K238" s="104">
        <v>1272.5000000000007</v>
      </c>
      <c r="L238" s="104">
        <v>1488.5000000000002</v>
      </c>
      <c r="M238" s="104">
        <v>1507.8000000000002</v>
      </c>
      <c r="N238" s="104">
        <v>1249.7999999999995</v>
      </c>
      <c r="O238" s="104">
        <v>1364.4000000000003</v>
      </c>
      <c r="P238" s="104">
        <v>1346.2</v>
      </c>
      <c r="Q238" s="104">
        <v>1414.3999999999999</v>
      </c>
    </row>
    <row r="239" spans="1:17" x14ac:dyDescent="0.2">
      <c r="A239" s="67">
        <v>8240</v>
      </c>
      <c r="B239" s="78" t="s">
        <v>239</v>
      </c>
      <c r="C239" s="79">
        <v>162</v>
      </c>
      <c r="D239" s="78" t="s">
        <v>557</v>
      </c>
      <c r="E239" s="80" t="s">
        <v>239</v>
      </c>
      <c r="F239" s="104">
        <v>1087.5500000000002</v>
      </c>
      <c r="G239" s="104">
        <v>1117.3000000000002</v>
      </c>
      <c r="H239" s="104">
        <v>1139.3999999999996</v>
      </c>
      <c r="I239" s="104">
        <v>1128.9000000000001</v>
      </c>
      <c r="J239" s="104">
        <v>1333.9</v>
      </c>
      <c r="K239" s="104">
        <v>908.30000000000018</v>
      </c>
      <c r="L239" s="104">
        <v>1132.3000000000009</v>
      </c>
      <c r="M239" s="104">
        <v>1077.7000000000005</v>
      </c>
      <c r="N239" s="104">
        <v>862.5999999999998</v>
      </c>
      <c r="O239" s="104">
        <v>979.99999999999989</v>
      </c>
      <c r="P239" s="104">
        <v>881.59999999999957</v>
      </c>
      <c r="Q239" s="104">
        <v>1041.3</v>
      </c>
    </row>
    <row r="240" spans="1:17" x14ac:dyDescent="0.2">
      <c r="A240" s="67">
        <v>8241</v>
      </c>
      <c r="B240" s="78" t="s">
        <v>240</v>
      </c>
      <c r="C240" s="79">
        <v>531</v>
      </c>
      <c r="D240" s="78" t="s">
        <v>553</v>
      </c>
      <c r="E240" s="80" t="s">
        <v>101</v>
      </c>
      <c r="F240" s="104">
        <v>1654.3374999999999</v>
      </c>
      <c r="G240" s="104">
        <v>1694.6999999999998</v>
      </c>
      <c r="H240" s="104">
        <v>1676.5000000000009</v>
      </c>
      <c r="I240" s="104">
        <v>1555.6999999999996</v>
      </c>
      <c r="J240" s="104">
        <v>1830.9999999999998</v>
      </c>
      <c r="K240" s="104">
        <v>1472.6</v>
      </c>
      <c r="L240" s="104">
        <v>1809.9999999999995</v>
      </c>
      <c r="M240" s="104">
        <v>1767.7999999999988</v>
      </c>
      <c r="N240" s="104">
        <v>1426.4</v>
      </c>
      <c r="O240" s="104">
        <v>1553.8000000000011</v>
      </c>
      <c r="P240" s="104">
        <v>1526.4000000000008</v>
      </c>
      <c r="Q240" s="104">
        <v>1619.7999999999993</v>
      </c>
    </row>
    <row r="241" spans="1:17" x14ac:dyDescent="0.2">
      <c r="A241" s="67">
        <v>8242</v>
      </c>
      <c r="B241" s="78" t="s">
        <v>241</v>
      </c>
      <c r="C241" s="79">
        <v>291</v>
      </c>
      <c r="D241" s="78" t="s">
        <v>551</v>
      </c>
      <c r="E241" s="80" t="s">
        <v>11</v>
      </c>
      <c r="F241" s="104">
        <v>1453.0625000000007</v>
      </c>
      <c r="G241" s="104">
        <v>1476.0000000000005</v>
      </c>
      <c r="H241" s="104">
        <v>1418.5999999999997</v>
      </c>
      <c r="I241" s="104">
        <v>1386.8000000000009</v>
      </c>
      <c r="J241" s="104">
        <v>1689.6999999999998</v>
      </c>
      <c r="K241" s="104">
        <v>1284.4000000000001</v>
      </c>
      <c r="L241" s="104">
        <v>1593.1000000000015</v>
      </c>
      <c r="M241" s="104">
        <v>1540.9999999999995</v>
      </c>
      <c r="N241" s="104">
        <v>1234.9000000000012</v>
      </c>
      <c r="O241" s="104">
        <v>1376.8999999999999</v>
      </c>
      <c r="P241" s="104">
        <v>1323.9999999999995</v>
      </c>
      <c r="Q241" s="104">
        <v>1474.3000000000006</v>
      </c>
    </row>
    <row r="242" spans="1:17" x14ac:dyDescent="0.2">
      <c r="A242" s="67">
        <v>8243</v>
      </c>
      <c r="B242" s="78" t="s">
        <v>242</v>
      </c>
      <c r="C242" s="79">
        <v>519</v>
      </c>
      <c r="D242" s="78" t="s">
        <v>553</v>
      </c>
      <c r="E242" s="80" t="s">
        <v>101</v>
      </c>
      <c r="F242" s="104">
        <v>1654.3374999999999</v>
      </c>
      <c r="G242" s="104">
        <v>1694.6999999999998</v>
      </c>
      <c r="H242" s="104">
        <v>1676.5000000000009</v>
      </c>
      <c r="I242" s="104">
        <v>1555.6999999999996</v>
      </c>
      <c r="J242" s="104">
        <v>1830.9999999999998</v>
      </c>
      <c r="K242" s="104">
        <v>1472.6</v>
      </c>
      <c r="L242" s="104">
        <v>1809.9999999999995</v>
      </c>
      <c r="M242" s="104">
        <v>1767.7999999999988</v>
      </c>
      <c r="N242" s="104">
        <v>1426.4</v>
      </c>
      <c r="O242" s="104">
        <v>1553.8000000000011</v>
      </c>
      <c r="P242" s="104">
        <v>1526.4000000000008</v>
      </c>
      <c r="Q242" s="104">
        <v>1619.7999999999993</v>
      </c>
    </row>
    <row r="243" spans="1:17" x14ac:dyDescent="0.2">
      <c r="A243" s="67">
        <v>8244</v>
      </c>
      <c r="B243" s="78" t="s">
        <v>243</v>
      </c>
      <c r="C243" s="79">
        <v>73</v>
      </c>
      <c r="D243" s="78" t="s">
        <v>550</v>
      </c>
      <c r="E243" s="80" t="s">
        <v>294</v>
      </c>
      <c r="F243" s="104">
        <v>822.14374999999995</v>
      </c>
      <c r="G243" s="104">
        <v>753.44999999999993</v>
      </c>
      <c r="H243" s="104">
        <v>856.79999999999961</v>
      </c>
      <c r="I243" s="104">
        <v>821.09999999999945</v>
      </c>
      <c r="J243" s="104">
        <v>1007.9000000000002</v>
      </c>
      <c r="K243" s="104">
        <v>711.90000000000009</v>
      </c>
      <c r="L243" s="104">
        <v>860.2</v>
      </c>
      <c r="M243" s="104">
        <v>889.30000000000064</v>
      </c>
      <c r="N243" s="104">
        <v>676.49999999999989</v>
      </c>
      <c r="O243" s="104">
        <v>729</v>
      </c>
      <c r="P243" s="104">
        <v>689.7</v>
      </c>
      <c r="Q243" s="104">
        <v>780.1999999999997</v>
      </c>
    </row>
    <row r="244" spans="1:17" x14ac:dyDescent="0.2">
      <c r="A244" s="67">
        <v>8245</v>
      </c>
      <c r="B244" s="78" t="s">
        <v>244</v>
      </c>
      <c r="C244" s="79">
        <v>56</v>
      </c>
      <c r="D244" s="78" t="s">
        <v>558</v>
      </c>
      <c r="E244" s="80" t="s">
        <v>543</v>
      </c>
      <c r="F244" s="104">
        <v>548.08750000000009</v>
      </c>
      <c r="G244" s="104">
        <v>426.8</v>
      </c>
      <c r="H244" s="104">
        <v>514.5</v>
      </c>
      <c r="I244" s="104">
        <v>520.99999999999989</v>
      </c>
      <c r="J244" s="104">
        <v>662.80000000000052</v>
      </c>
      <c r="K244" s="104">
        <v>521.70000000000027</v>
      </c>
      <c r="L244" s="104">
        <v>655.8000000000003</v>
      </c>
      <c r="M244" s="104">
        <v>644.90000000000009</v>
      </c>
      <c r="N244" s="104">
        <v>437.20000000000005</v>
      </c>
      <c r="O244" s="104">
        <v>529.60000000000014</v>
      </c>
      <c r="P244" s="104">
        <v>428.59999999999991</v>
      </c>
      <c r="Q244" s="104">
        <v>543.09999999999991</v>
      </c>
    </row>
    <row r="245" spans="1:17" x14ac:dyDescent="0.2">
      <c r="A245" s="67">
        <v>8246</v>
      </c>
      <c r="B245" s="78" t="s">
        <v>245</v>
      </c>
      <c r="C245" s="79">
        <v>538</v>
      </c>
      <c r="D245" s="78" t="s">
        <v>553</v>
      </c>
      <c r="E245" s="80" t="s">
        <v>101</v>
      </c>
      <c r="F245" s="104">
        <v>1654.3374999999999</v>
      </c>
      <c r="G245" s="104">
        <v>1694.6999999999998</v>
      </c>
      <c r="H245" s="104">
        <v>1676.5000000000009</v>
      </c>
      <c r="I245" s="104">
        <v>1555.6999999999996</v>
      </c>
      <c r="J245" s="104">
        <v>1830.9999999999998</v>
      </c>
      <c r="K245" s="104">
        <v>1472.6</v>
      </c>
      <c r="L245" s="104">
        <v>1809.9999999999995</v>
      </c>
      <c r="M245" s="104">
        <v>1767.7999999999988</v>
      </c>
      <c r="N245" s="104">
        <v>1426.4</v>
      </c>
      <c r="O245" s="104">
        <v>1553.8000000000011</v>
      </c>
      <c r="P245" s="104">
        <v>1526.4000000000008</v>
      </c>
      <c r="Q245" s="104">
        <v>1619.7999999999993</v>
      </c>
    </row>
    <row r="246" spans="1:17" x14ac:dyDescent="0.2">
      <c r="A246" s="67">
        <v>8247</v>
      </c>
      <c r="B246" s="78" t="s">
        <v>246</v>
      </c>
      <c r="C246" s="79">
        <v>568</v>
      </c>
      <c r="D246" s="78" t="s">
        <v>553</v>
      </c>
      <c r="E246" s="80" t="s">
        <v>130</v>
      </c>
      <c r="F246" s="104">
        <v>1593.4125000000001</v>
      </c>
      <c r="G246" s="104">
        <v>1560.5</v>
      </c>
      <c r="H246" s="104">
        <v>1631.4000000000003</v>
      </c>
      <c r="I246" s="104">
        <v>1524.7000000000016</v>
      </c>
      <c r="J246" s="104">
        <v>1873.6</v>
      </c>
      <c r="K246" s="104">
        <v>1402.1000000000004</v>
      </c>
      <c r="L246" s="104">
        <v>1624.8999999999999</v>
      </c>
      <c r="M246" s="104">
        <v>1713.799999999999</v>
      </c>
      <c r="N246" s="104">
        <v>1416.3</v>
      </c>
      <c r="O246" s="104">
        <v>1405.3000000000004</v>
      </c>
      <c r="P246" s="104">
        <v>1485.3000000000002</v>
      </c>
      <c r="Q246" s="104">
        <v>1487.4999999999995</v>
      </c>
    </row>
    <row r="247" spans="1:17" x14ac:dyDescent="0.2">
      <c r="A247" s="67">
        <v>8248</v>
      </c>
      <c r="B247" s="78" t="s">
        <v>247</v>
      </c>
      <c r="C247" s="79">
        <v>242</v>
      </c>
      <c r="D247" s="78" t="s">
        <v>554</v>
      </c>
      <c r="E247" s="80" t="s">
        <v>34</v>
      </c>
      <c r="F247" s="104">
        <v>1115.19875</v>
      </c>
      <c r="G247" s="104">
        <v>1038.1899999999996</v>
      </c>
      <c r="H247" s="104">
        <v>1059.3000000000006</v>
      </c>
      <c r="I247" s="104">
        <v>1049.5999999999999</v>
      </c>
      <c r="J247" s="104">
        <v>1297.8999999999994</v>
      </c>
      <c r="K247" s="104">
        <v>974.60000000000036</v>
      </c>
      <c r="L247" s="104">
        <v>1268.9000000000001</v>
      </c>
      <c r="M247" s="104">
        <v>1256.9999999999995</v>
      </c>
      <c r="N247" s="104">
        <v>976.10000000000014</v>
      </c>
      <c r="O247" s="104">
        <v>1093.6000000000001</v>
      </c>
      <c r="P247" s="104">
        <v>1015.9999999999999</v>
      </c>
      <c r="Q247" s="104">
        <v>1141.5000000000002</v>
      </c>
    </row>
    <row r="248" spans="1:17" x14ac:dyDescent="0.2">
      <c r="A248" s="67">
        <v>8249</v>
      </c>
      <c r="B248" s="78" t="s">
        <v>248</v>
      </c>
      <c r="C248" s="79">
        <v>240</v>
      </c>
      <c r="D248" s="78" t="s">
        <v>557</v>
      </c>
      <c r="E248" s="80" t="s">
        <v>544</v>
      </c>
      <c r="F248" s="104">
        <v>999.25000000000011</v>
      </c>
      <c r="G248" s="104">
        <v>962.20000000000016</v>
      </c>
      <c r="H248" s="104">
        <v>977.30000000000041</v>
      </c>
      <c r="I248" s="104">
        <v>959.9</v>
      </c>
      <c r="J248" s="104">
        <v>1207.4000000000001</v>
      </c>
      <c r="K248" s="104">
        <v>869.59999999999991</v>
      </c>
      <c r="L248" s="104">
        <v>1088.3000000000004</v>
      </c>
      <c r="M248" s="104">
        <v>1070.5999999999999</v>
      </c>
      <c r="N248" s="104">
        <v>858.7</v>
      </c>
      <c r="O248" s="104">
        <v>939.50000000000011</v>
      </c>
      <c r="P248" s="104">
        <v>893.49999999999966</v>
      </c>
      <c r="Q248" s="104">
        <v>1014.7999999999998</v>
      </c>
    </row>
    <row r="249" spans="1:17" x14ac:dyDescent="0.2">
      <c r="A249" s="67">
        <v>8250</v>
      </c>
      <c r="B249" s="78" t="s">
        <v>249</v>
      </c>
      <c r="C249" s="79">
        <v>316</v>
      </c>
      <c r="D249" s="78" t="s">
        <v>555</v>
      </c>
      <c r="E249" s="80" t="s">
        <v>144</v>
      </c>
      <c r="F249" s="104">
        <v>1342.4850000000001</v>
      </c>
      <c r="G249" s="104">
        <v>1340.8999999999999</v>
      </c>
      <c r="H249" s="104">
        <v>1286.5999999999997</v>
      </c>
      <c r="I249" s="104">
        <v>1273.78</v>
      </c>
      <c r="J249" s="104">
        <v>1627.1999999999998</v>
      </c>
      <c r="K249" s="104">
        <v>1207.0999999999999</v>
      </c>
      <c r="L249" s="104">
        <v>1451.5000000000005</v>
      </c>
      <c r="M249" s="104">
        <v>1406.3000000000002</v>
      </c>
      <c r="N249" s="104">
        <v>1146.4999999999998</v>
      </c>
      <c r="O249" s="104">
        <v>1283.3000000000002</v>
      </c>
      <c r="P249" s="104">
        <v>1234.0000000000002</v>
      </c>
      <c r="Q249" s="104">
        <v>1345.0999999999997</v>
      </c>
    </row>
    <row r="250" spans="1:17" x14ac:dyDescent="0.2">
      <c r="A250" s="67">
        <v>8251</v>
      </c>
      <c r="B250" s="78" t="s">
        <v>250</v>
      </c>
      <c r="C250" s="79">
        <v>161</v>
      </c>
      <c r="D250" s="78" t="s">
        <v>557</v>
      </c>
      <c r="E250" s="80" t="s">
        <v>544</v>
      </c>
      <c r="F250" s="104">
        <v>999.25000000000011</v>
      </c>
      <c r="G250" s="104">
        <v>962.20000000000016</v>
      </c>
      <c r="H250" s="104">
        <v>977.30000000000041</v>
      </c>
      <c r="I250" s="104">
        <v>959.9</v>
      </c>
      <c r="J250" s="104">
        <v>1207.4000000000001</v>
      </c>
      <c r="K250" s="104">
        <v>869.59999999999991</v>
      </c>
      <c r="L250" s="104">
        <v>1088.3000000000004</v>
      </c>
      <c r="M250" s="104">
        <v>1070.5999999999999</v>
      </c>
      <c r="N250" s="104">
        <v>858.7</v>
      </c>
      <c r="O250" s="104">
        <v>939.50000000000011</v>
      </c>
      <c r="P250" s="104">
        <v>893.49999999999966</v>
      </c>
      <c r="Q250" s="104">
        <v>1014.7999999999998</v>
      </c>
    </row>
    <row r="251" spans="1:17" x14ac:dyDescent="0.2">
      <c r="A251" s="67">
        <v>8252</v>
      </c>
      <c r="B251" s="78" t="s">
        <v>251</v>
      </c>
      <c r="C251" s="79">
        <v>146</v>
      </c>
      <c r="D251" s="78" t="s">
        <v>561</v>
      </c>
      <c r="E251" s="80" t="s">
        <v>265</v>
      </c>
      <c r="F251" s="104">
        <v>976.70000000000027</v>
      </c>
      <c r="G251" s="104">
        <v>954.40000000000032</v>
      </c>
      <c r="H251" s="104">
        <v>963.50000000000057</v>
      </c>
      <c r="I251" s="104">
        <v>919.50000000000034</v>
      </c>
      <c r="J251" s="104">
        <v>1171.9000000000003</v>
      </c>
      <c r="K251" s="104">
        <v>843.50000000000045</v>
      </c>
      <c r="L251" s="104">
        <v>1067.5999999999997</v>
      </c>
      <c r="M251" s="104">
        <v>1016.0000000000001</v>
      </c>
      <c r="N251" s="104">
        <v>877.19999999999959</v>
      </c>
      <c r="O251" s="104">
        <v>931.89999999999964</v>
      </c>
      <c r="P251" s="104">
        <v>877.60000000000048</v>
      </c>
      <c r="Q251" s="104">
        <v>986.99999999999966</v>
      </c>
    </row>
    <row r="252" spans="1:17" x14ac:dyDescent="0.2">
      <c r="A252" s="67">
        <v>8253</v>
      </c>
      <c r="B252" s="78" t="s">
        <v>252</v>
      </c>
      <c r="C252" s="79">
        <v>866</v>
      </c>
      <c r="D252" s="78" t="s">
        <v>553</v>
      </c>
      <c r="E252" s="80" t="s">
        <v>132</v>
      </c>
      <c r="F252" s="104">
        <v>1729.86</v>
      </c>
      <c r="G252" s="104">
        <v>1709.8800000000006</v>
      </c>
      <c r="H252" s="104">
        <v>1832.6000000000013</v>
      </c>
      <c r="I252" s="104">
        <v>1691.5000000000007</v>
      </c>
      <c r="J252" s="104">
        <v>1981.299999999999</v>
      </c>
      <c r="K252" s="104">
        <v>1525.4999999999998</v>
      </c>
      <c r="L252" s="104">
        <v>1784.9999999999986</v>
      </c>
      <c r="M252" s="104">
        <v>1813.1</v>
      </c>
      <c r="N252" s="104">
        <v>1500.0000000000002</v>
      </c>
      <c r="O252" s="104">
        <v>1556.9999999999993</v>
      </c>
      <c r="P252" s="104">
        <v>1605.9000000000008</v>
      </c>
      <c r="Q252" s="104">
        <v>1638.6</v>
      </c>
    </row>
    <row r="253" spans="1:17" x14ac:dyDescent="0.2">
      <c r="A253" s="67">
        <v>8254</v>
      </c>
      <c r="B253" s="78" t="s">
        <v>253</v>
      </c>
      <c r="C253" s="79">
        <v>693</v>
      </c>
      <c r="D253" s="78" t="s">
        <v>553</v>
      </c>
      <c r="E253" s="80" t="s">
        <v>151</v>
      </c>
      <c r="F253" s="104">
        <v>1715.3625000000002</v>
      </c>
      <c r="G253" s="104">
        <v>1700.3000000000006</v>
      </c>
      <c r="H253" s="104">
        <v>1853.6</v>
      </c>
      <c r="I253" s="104">
        <v>1672</v>
      </c>
      <c r="J253" s="104">
        <v>1946.7</v>
      </c>
      <c r="K253" s="104">
        <v>1506.2000000000003</v>
      </c>
      <c r="L253" s="104">
        <v>1777</v>
      </c>
      <c r="M253" s="104">
        <v>1784.9000000000012</v>
      </c>
      <c r="N253" s="104">
        <v>1482.1999999999998</v>
      </c>
      <c r="O253" s="104">
        <v>1561.9000000000012</v>
      </c>
      <c r="P253" s="104">
        <v>1587.4999999999993</v>
      </c>
      <c r="Q253" s="104">
        <v>1638.7999999999993</v>
      </c>
    </row>
    <row r="254" spans="1:17" x14ac:dyDescent="0.2">
      <c r="A254" s="67">
        <v>8255</v>
      </c>
      <c r="B254" s="78" t="s">
        <v>254</v>
      </c>
      <c r="C254" s="79">
        <v>532</v>
      </c>
      <c r="D254" s="78" t="s">
        <v>556</v>
      </c>
      <c r="E254" s="80" t="s">
        <v>100</v>
      </c>
      <c r="F254" s="104">
        <v>1941.1250000000002</v>
      </c>
      <c r="G254" s="104">
        <v>1869.9000000000003</v>
      </c>
      <c r="H254" s="104">
        <v>1875.7999999999995</v>
      </c>
      <c r="I254" s="104">
        <v>1804.0000000000005</v>
      </c>
      <c r="J254" s="104">
        <v>2252.5000000000005</v>
      </c>
      <c r="K254" s="104">
        <v>1785.6000000000008</v>
      </c>
      <c r="L254" s="104">
        <v>2063</v>
      </c>
      <c r="M254" s="104">
        <v>2066.3000000000006</v>
      </c>
      <c r="N254" s="104">
        <v>1811.9</v>
      </c>
      <c r="O254" s="104">
        <v>1869.100000000001</v>
      </c>
      <c r="P254" s="104">
        <v>1983.3000000000009</v>
      </c>
      <c r="Q254" s="104">
        <v>1965.7000000000003</v>
      </c>
    </row>
    <row r="255" spans="1:17" x14ac:dyDescent="0.2">
      <c r="A255" s="67">
        <v>8256</v>
      </c>
      <c r="B255" s="78" t="s">
        <v>255</v>
      </c>
      <c r="C255" s="79">
        <v>181</v>
      </c>
      <c r="D255" s="78" t="s">
        <v>554</v>
      </c>
      <c r="E255" s="80" t="s">
        <v>309</v>
      </c>
      <c r="F255" s="104">
        <v>1225.0549999999998</v>
      </c>
      <c r="G255" s="104">
        <v>1153.8</v>
      </c>
      <c r="H255" s="104">
        <v>1195.04</v>
      </c>
      <c r="I255" s="104">
        <v>1180.9000000000003</v>
      </c>
      <c r="J255" s="104">
        <v>1437.1000000000001</v>
      </c>
      <c r="K255" s="104">
        <v>1066.8999999999992</v>
      </c>
      <c r="L255" s="104">
        <v>1369.4999999999998</v>
      </c>
      <c r="M255" s="104">
        <v>1338.6999999999991</v>
      </c>
      <c r="N255" s="104">
        <v>1058.5000000000002</v>
      </c>
      <c r="O255" s="104">
        <v>1207</v>
      </c>
      <c r="P255" s="104">
        <v>1116.5000000000005</v>
      </c>
      <c r="Q255" s="104">
        <v>1266.0000000000002</v>
      </c>
    </row>
    <row r="256" spans="1:17" x14ac:dyDescent="0.2">
      <c r="A256" s="67">
        <v>8257</v>
      </c>
      <c r="B256" s="78" t="s">
        <v>256</v>
      </c>
      <c r="C256" s="79">
        <v>543</v>
      </c>
      <c r="D256" s="78" t="s">
        <v>555</v>
      </c>
      <c r="E256" s="80" t="s">
        <v>144</v>
      </c>
      <c r="F256" s="104">
        <v>1342.4850000000001</v>
      </c>
      <c r="G256" s="104">
        <v>1340.8999999999999</v>
      </c>
      <c r="H256" s="104">
        <v>1286.5999999999997</v>
      </c>
      <c r="I256" s="104">
        <v>1273.78</v>
      </c>
      <c r="J256" s="104">
        <v>1627.1999999999998</v>
      </c>
      <c r="K256" s="104">
        <v>1207.0999999999999</v>
      </c>
      <c r="L256" s="104">
        <v>1451.5000000000005</v>
      </c>
      <c r="M256" s="104">
        <v>1406.3000000000002</v>
      </c>
      <c r="N256" s="104">
        <v>1146.4999999999998</v>
      </c>
      <c r="O256" s="104">
        <v>1283.3000000000002</v>
      </c>
      <c r="P256" s="104">
        <v>1234.0000000000002</v>
      </c>
      <c r="Q256" s="104">
        <v>1345.0999999999997</v>
      </c>
    </row>
    <row r="257" spans="1:17" x14ac:dyDescent="0.2">
      <c r="A257" s="67">
        <v>8258</v>
      </c>
      <c r="B257" s="78" t="s">
        <v>257</v>
      </c>
      <c r="C257" s="79">
        <v>542</v>
      </c>
      <c r="D257" s="78" t="s">
        <v>551</v>
      </c>
      <c r="E257" s="80" t="s">
        <v>540</v>
      </c>
      <c r="F257" s="104">
        <v>1387.1125</v>
      </c>
      <c r="G257" s="104">
        <v>1420.1999999999996</v>
      </c>
      <c r="H257" s="104">
        <v>1427.8000000000002</v>
      </c>
      <c r="I257" s="104">
        <v>1355.1000000000008</v>
      </c>
      <c r="J257" s="104">
        <v>1653.0999999999992</v>
      </c>
      <c r="K257" s="104">
        <v>1187.2000000000005</v>
      </c>
      <c r="L257" s="104">
        <v>1423.5999999999995</v>
      </c>
      <c r="M257" s="104">
        <v>1458.3999999999996</v>
      </c>
      <c r="N257" s="104">
        <v>1171.4999999999995</v>
      </c>
      <c r="O257" s="104">
        <v>1239.8000000000011</v>
      </c>
      <c r="P257" s="104">
        <v>1233.9999999999995</v>
      </c>
      <c r="Q257" s="104">
        <v>1340.2999999999995</v>
      </c>
    </row>
    <row r="258" spans="1:17" x14ac:dyDescent="0.2">
      <c r="A258" s="67">
        <v>8259</v>
      </c>
      <c r="B258" s="78" t="s">
        <v>258</v>
      </c>
      <c r="C258" s="79">
        <v>208</v>
      </c>
      <c r="D258" s="78" t="s">
        <v>554</v>
      </c>
      <c r="E258" s="80" t="s">
        <v>309</v>
      </c>
      <c r="F258" s="104">
        <v>1225.0549999999998</v>
      </c>
      <c r="G258" s="104">
        <v>1153.8</v>
      </c>
      <c r="H258" s="104">
        <v>1195.04</v>
      </c>
      <c r="I258" s="104">
        <v>1180.9000000000003</v>
      </c>
      <c r="J258" s="104">
        <v>1437.1000000000001</v>
      </c>
      <c r="K258" s="104">
        <v>1066.8999999999992</v>
      </c>
      <c r="L258" s="104">
        <v>1369.4999999999998</v>
      </c>
      <c r="M258" s="104">
        <v>1338.6999999999991</v>
      </c>
      <c r="N258" s="104">
        <v>1058.5000000000002</v>
      </c>
      <c r="O258" s="104">
        <v>1207</v>
      </c>
      <c r="P258" s="104">
        <v>1116.5000000000005</v>
      </c>
      <c r="Q258" s="104">
        <v>1266.0000000000002</v>
      </c>
    </row>
    <row r="259" spans="1:17" x14ac:dyDescent="0.2">
      <c r="A259" s="67">
        <v>8260</v>
      </c>
      <c r="B259" s="78" t="s">
        <v>259</v>
      </c>
      <c r="C259" s="79">
        <v>74</v>
      </c>
      <c r="D259" s="78" t="s">
        <v>561</v>
      </c>
      <c r="E259" s="80" t="s">
        <v>265</v>
      </c>
      <c r="F259" s="104">
        <v>976.70000000000027</v>
      </c>
      <c r="G259" s="104">
        <v>954.40000000000032</v>
      </c>
      <c r="H259" s="104">
        <v>963.50000000000057</v>
      </c>
      <c r="I259" s="104">
        <v>919.50000000000034</v>
      </c>
      <c r="J259" s="104">
        <v>1171.9000000000003</v>
      </c>
      <c r="K259" s="104">
        <v>843.50000000000045</v>
      </c>
      <c r="L259" s="104">
        <v>1067.5999999999997</v>
      </c>
      <c r="M259" s="104">
        <v>1016.0000000000001</v>
      </c>
      <c r="N259" s="104">
        <v>877.19999999999959</v>
      </c>
      <c r="O259" s="104">
        <v>931.89999999999964</v>
      </c>
      <c r="P259" s="104">
        <v>877.60000000000048</v>
      </c>
      <c r="Q259" s="104">
        <v>986.99999999999966</v>
      </c>
    </row>
    <row r="260" spans="1:17" x14ac:dyDescent="0.2">
      <c r="A260" s="67">
        <v>8261</v>
      </c>
      <c r="B260" s="78" t="s">
        <v>260</v>
      </c>
      <c r="C260" s="79">
        <v>10</v>
      </c>
      <c r="D260" s="78" t="s">
        <v>552</v>
      </c>
      <c r="E260" s="80" t="s">
        <v>111</v>
      </c>
      <c r="F260" s="104">
        <v>895.83749999999986</v>
      </c>
      <c r="G260" s="104">
        <v>894.79999999999961</v>
      </c>
      <c r="H260" s="104">
        <v>910.70000000000016</v>
      </c>
      <c r="I260" s="104">
        <v>874.49999999999955</v>
      </c>
      <c r="J260" s="104">
        <v>1039.3</v>
      </c>
      <c r="K260" s="104">
        <v>764.69999999999982</v>
      </c>
      <c r="L260" s="104">
        <v>991.4</v>
      </c>
      <c r="M260" s="104">
        <v>983.19999999999993</v>
      </c>
      <c r="N260" s="104">
        <v>708.10000000000014</v>
      </c>
      <c r="O260" s="104">
        <v>836.49999999999989</v>
      </c>
      <c r="P260" s="104">
        <v>753.10000000000014</v>
      </c>
      <c r="Q260" s="104">
        <v>894.50000000000011</v>
      </c>
    </row>
    <row r="261" spans="1:17" x14ac:dyDescent="0.2">
      <c r="A261" s="67">
        <v>8262</v>
      </c>
      <c r="B261" s="78" t="s">
        <v>261</v>
      </c>
      <c r="C261" s="79">
        <v>176</v>
      </c>
      <c r="D261" s="78" t="s">
        <v>551</v>
      </c>
      <c r="E261" s="80" t="s">
        <v>547</v>
      </c>
      <c r="F261" s="104">
        <v>1339.1374999999998</v>
      </c>
      <c r="G261" s="104">
        <v>1403.8000000000002</v>
      </c>
      <c r="H261" s="104">
        <v>1332.2999999999997</v>
      </c>
      <c r="I261" s="104">
        <v>1287.2000000000007</v>
      </c>
      <c r="J261" s="104">
        <v>1568.1999999999994</v>
      </c>
      <c r="K261" s="104">
        <v>1184.4999999999998</v>
      </c>
      <c r="L261" s="104">
        <v>1457.7999999999997</v>
      </c>
      <c r="M261" s="104">
        <v>1364.7999999999997</v>
      </c>
      <c r="N261" s="104">
        <v>1114.5000000000009</v>
      </c>
      <c r="O261" s="104">
        <v>1272.0000000000009</v>
      </c>
      <c r="P261" s="104">
        <v>1206.6999999999998</v>
      </c>
      <c r="Q261" s="104">
        <v>1354.5999999999997</v>
      </c>
    </row>
    <row r="262" spans="1:17" x14ac:dyDescent="0.2">
      <c r="A262" s="67">
        <v>8263</v>
      </c>
      <c r="B262" s="78" t="s">
        <v>262</v>
      </c>
      <c r="C262" s="79">
        <v>22</v>
      </c>
      <c r="D262" s="78" t="s">
        <v>550</v>
      </c>
      <c r="E262" s="80" t="s">
        <v>294</v>
      </c>
      <c r="F262" s="104">
        <v>822.14374999999995</v>
      </c>
      <c r="G262" s="104">
        <v>753.44999999999993</v>
      </c>
      <c r="H262" s="104">
        <v>856.79999999999961</v>
      </c>
      <c r="I262" s="104">
        <v>821.09999999999945</v>
      </c>
      <c r="J262" s="104">
        <v>1007.9000000000002</v>
      </c>
      <c r="K262" s="104">
        <v>711.90000000000009</v>
      </c>
      <c r="L262" s="104">
        <v>860.2</v>
      </c>
      <c r="M262" s="104">
        <v>889.30000000000064</v>
      </c>
      <c r="N262" s="104">
        <v>676.49999999999989</v>
      </c>
      <c r="O262" s="104">
        <v>729</v>
      </c>
      <c r="P262" s="104">
        <v>689.7</v>
      </c>
      <c r="Q262" s="104">
        <v>780.1999999999997</v>
      </c>
    </row>
    <row r="263" spans="1:17" x14ac:dyDescent="0.2">
      <c r="A263" s="67">
        <v>8264</v>
      </c>
      <c r="B263" s="78" t="s">
        <v>263</v>
      </c>
      <c r="C263" s="79">
        <v>143</v>
      </c>
      <c r="D263" s="78" t="s">
        <v>552</v>
      </c>
      <c r="E263" s="80" t="s">
        <v>218</v>
      </c>
      <c r="F263" s="104">
        <v>619.18750000000011</v>
      </c>
      <c r="G263" s="104">
        <v>509.40000000000015</v>
      </c>
      <c r="H263" s="104">
        <v>643.20000000000016</v>
      </c>
      <c r="I263" s="104">
        <v>613.80000000000018</v>
      </c>
      <c r="J263" s="104">
        <v>814.79999999999984</v>
      </c>
      <c r="K263" s="104">
        <v>525.80000000000007</v>
      </c>
      <c r="L263" s="104">
        <v>681.90000000000066</v>
      </c>
      <c r="M263" s="104">
        <v>693.20000000000016</v>
      </c>
      <c r="N263" s="104">
        <v>471.40000000000003</v>
      </c>
      <c r="O263" s="104">
        <v>604.30000000000018</v>
      </c>
      <c r="P263" s="104">
        <v>551.90000000000009</v>
      </c>
      <c r="Q263" s="104">
        <v>651.4</v>
      </c>
    </row>
    <row r="264" spans="1:17" x14ac:dyDescent="0.2">
      <c r="A264" s="67">
        <v>8265</v>
      </c>
      <c r="B264" s="78" t="s">
        <v>264</v>
      </c>
      <c r="C264" s="79">
        <v>555</v>
      </c>
      <c r="D264" s="78" t="s">
        <v>553</v>
      </c>
      <c r="E264" s="80" t="s">
        <v>101</v>
      </c>
      <c r="F264" s="104">
        <v>1654.3374999999999</v>
      </c>
      <c r="G264" s="104">
        <v>1694.6999999999998</v>
      </c>
      <c r="H264" s="104">
        <v>1676.5000000000009</v>
      </c>
      <c r="I264" s="104">
        <v>1555.6999999999996</v>
      </c>
      <c r="J264" s="104">
        <v>1830.9999999999998</v>
      </c>
      <c r="K264" s="104">
        <v>1472.6</v>
      </c>
      <c r="L264" s="104">
        <v>1809.9999999999995</v>
      </c>
      <c r="M264" s="104">
        <v>1767.7999999999988</v>
      </c>
      <c r="N264" s="104">
        <v>1426.4</v>
      </c>
      <c r="O264" s="104">
        <v>1553.8000000000011</v>
      </c>
      <c r="P264" s="104">
        <v>1526.4000000000008</v>
      </c>
      <c r="Q264" s="104">
        <v>1619.7999999999993</v>
      </c>
    </row>
    <row r="265" spans="1:17" x14ac:dyDescent="0.2">
      <c r="A265" s="67">
        <v>8266</v>
      </c>
      <c r="B265" s="78" t="s">
        <v>265</v>
      </c>
      <c r="C265" s="79">
        <v>82</v>
      </c>
      <c r="D265" s="78" t="s">
        <v>561</v>
      </c>
      <c r="E265" s="80" t="s">
        <v>265</v>
      </c>
      <c r="F265" s="104">
        <v>976.70000000000027</v>
      </c>
      <c r="G265" s="104">
        <v>954.40000000000032</v>
      </c>
      <c r="H265" s="104">
        <v>963.50000000000057</v>
      </c>
      <c r="I265" s="104">
        <v>919.50000000000034</v>
      </c>
      <c r="J265" s="104">
        <v>1171.9000000000003</v>
      </c>
      <c r="K265" s="104">
        <v>843.50000000000045</v>
      </c>
      <c r="L265" s="104">
        <v>1067.5999999999997</v>
      </c>
      <c r="M265" s="104">
        <v>1016.0000000000001</v>
      </c>
      <c r="N265" s="104">
        <v>877.19999999999959</v>
      </c>
      <c r="O265" s="104">
        <v>931.89999999999964</v>
      </c>
      <c r="P265" s="104">
        <v>877.60000000000048</v>
      </c>
      <c r="Q265" s="104">
        <v>986.99999999999966</v>
      </c>
    </row>
    <row r="266" spans="1:17" x14ac:dyDescent="0.2">
      <c r="A266" s="67">
        <v>8267</v>
      </c>
      <c r="B266" s="78" t="s">
        <v>266</v>
      </c>
      <c r="C266" s="79">
        <v>207</v>
      </c>
      <c r="D266" s="78" t="s">
        <v>561</v>
      </c>
      <c r="E266" s="80" t="s">
        <v>34</v>
      </c>
      <c r="F266" s="104">
        <v>1115.19875</v>
      </c>
      <c r="G266" s="104">
        <v>1038.1899999999996</v>
      </c>
      <c r="H266" s="104">
        <v>1059.3000000000006</v>
      </c>
      <c r="I266" s="104">
        <v>1049.5999999999999</v>
      </c>
      <c r="J266" s="104">
        <v>1297.8999999999994</v>
      </c>
      <c r="K266" s="104">
        <v>974.60000000000036</v>
      </c>
      <c r="L266" s="104">
        <v>1268.9000000000001</v>
      </c>
      <c r="M266" s="104">
        <v>1256.9999999999995</v>
      </c>
      <c r="N266" s="104">
        <v>976.10000000000014</v>
      </c>
      <c r="O266" s="104">
        <v>1093.6000000000001</v>
      </c>
      <c r="P266" s="104">
        <v>1015.9999999999999</v>
      </c>
      <c r="Q266" s="104">
        <v>1141.5000000000002</v>
      </c>
    </row>
    <row r="267" spans="1:17" x14ac:dyDescent="0.2">
      <c r="A267" s="67">
        <v>8268</v>
      </c>
      <c r="B267" s="78" t="s">
        <v>267</v>
      </c>
      <c r="C267" s="79">
        <v>650</v>
      </c>
      <c r="D267" s="78" t="s">
        <v>556</v>
      </c>
      <c r="E267" s="80" t="s">
        <v>100</v>
      </c>
      <c r="F267" s="104">
        <v>1941.1250000000002</v>
      </c>
      <c r="G267" s="104">
        <v>1869.9000000000003</v>
      </c>
      <c r="H267" s="104">
        <v>1875.7999999999995</v>
      </c>
      <c r="I267" s="104">
        <v>1804.0000000000005</v>
      </c>
      <c r="J267" s="104">
        <v>2252.5000000000005</v>
      </c>
      <c r="K267" s="104">
        <v>1785.6000000000008</v>
      </c>
      <c r="L267" s="104">
        <v>2063</v>
      </c>
      <c r="M267" s="104">
        <v>2066.3000000000006</v>
      </c>
      <c r="N267" s="104">
        <v>1811.9</v>
      </c>
      <c r="O267" s="104">
        <v>1869.100000000001</v>
      </c>
      <c r="P267" s="104">
        <v>1983.3000000000009</v>
      </c>
      <c r="Q267" s="104">
        <v>1965.7000000000003</v>
      </c>
    </row>
    <row r="268" spans="1:17" x14ac:dyDescent="0.2">
      <c r="A268" s="67">
        <v>8269</v>
      </c>
      <c r="B268" s="78" t="s">
        <v>268</v>
      </c>
      <c r="C268" s="79">
        <v>663</v>
      </c>
      <c r="D268" s="78" t="s">
        <v>553</v>
      </c>
      <c r="E268" s="80" t="s">
        <v>101</v>
      </c>
      <c r="F268" s="104">
        <v>1654.3374999999999</v>
      </c>
      <c r="G268" s="104">
        <v>1694.6999999999998</v>
      </c>
      <c r="H268" s="104">
        <v>1676.5000000000009</v>
      </c>
      <c r="I268" s="104">
        <v>1555.6999999999996</v>
      </c>
      <c r="J268" s="104">
        <v>1830.9999999999998</v>
      </c>
      <c r="K268" s="104">
        <v>1472.6</v>
      </c>
      <c r="L268" s="104">
        <v>1809.9999999999995</v>
      </c>
      <c r="M268" s="104">
        <v>1767.7999999999988</v>
      </c>
      <c r="N268" s="104">
        <v>1426.4</v>
      </c>
      <c r="O268" s="104">
        <v>1553.8000000000011</v>
      </c>
      <c r="P268" s="104">
        <v>1526.4000000000008</v>
      </c>
      <c r="Q268" s="104">
        <v>1619.7999999999993</v>
      </c>
    </row>
    <row r="269" spans="1:17" x14ac:dyDescent="0.2">
      <c r="A269" s="67">
        <v>8270</v>
      </c>
      <c r="B269" s="78" t="s">
        <v>269</v>
      </c>
      <c r="C269" s="79">
        <v>10</v>
      </c>
      <c r="D269" s="78" t="s">
        <v>560</v>
      </c>
      <c r="E269" s="80" t="s">
        <v>546</v>
      </c>
      <c r="F269" s="104">
        <v>770.53749999999991</v>
      </c>
      <c r="G269" s="104">
        <v>706.29999999999984</v>
      </c>
      <c r="H269" s="104">
        <v>776.8</v>
      </c>
      <c r="I269" s="104">
        <v>794.99999999999977</v>
      </c>
      <c r="J269" s="104">
        <v>981.60000000000036</v>
      </c>
      <c r="K269" s="104">
        <v>654.79999999999973</v>
      </c>
      <c r="L269" s="104">
        <v>802.50000000000045</v>
      </c>
      <c r="M269" s="104">
        <v>829.40000000000009</v>
      </c>
      <c r="N269" s="104">
        <v>617.9</v>
      </c>
      <c r="O269" s="104">
        <v>679.69999999999982</v>
      </c>
      <c r="P269" s="104">
        <v>626.49999999999955</v>
      </c>
      <c r="Q269" s="104">
        <v>741.60000000000025</v>
      </c>
    </row>
    <row r="270" spans="1:17" x14ac:dyDescent="0.2">
      <c r="A270" s="67">
        <v>8271</v>
      </c>
      <c r="B270" s="78" t="s">
        <v>270</v>
      </c>
      <c r="C270" s="79">
        <v>881</v>
      </c>
      <c r="D270" s="78" t="s">
        <v>553</v>
      </c>
      <c r="E270" s="80" t="s">
        <v>161</v>
      </c>
      <c r="F270" s="104">
        <v>1747.0174999999999</v>
      </c>
      <c r="G270" s="104">
        <v>1673.3000000000004</v>
      </c>
      <c r="H270" s="104">
        <v>1771.620000000001</v>
      </c>
      <c r="I270" s="104">
        <v>1706.72</v>
      </c>
      <c r="J270" s="104">
        <v>2038.2999999999997</v>
      </c>
      <c r="K270" s="104">
        <v>1524.4000000000008</v>
      </c>
      <c r="L270" s="104">
        <v>1820.1999999999982</v>
      </c>
      <c r="M270" s="104">
        <v>1883.5999999999992</v>
      </c>
      <c r="N270" s="104">
        <v>1558.0000000000002</v>
      </c>
      <c r="O270" s="104">
        <v>1558.700000000001</v>
      </c>
      <c r="P270" s="104">
        <v>1645.9</v>
      </c>
      <c r="Q270" s="104">
        <v>1696.1000000000001</v>
      </c>
    </row>
    <row r="271" spans="1:17" x14ac:dyDescent="0.2">
      <c r="A271" s="67">
        <v>8272</v>
      </c>
      <c r="B271" s="78" t="s">
        <v>271</v>
      </c>
      <c r="C271" s="79">
        <v>716</v>
      </c>
      <c r="D271" s="78" t="s">
        <v>553</v>
      </c>
      <c r="E271" s="80" t="s">
        <v>161</v>
      </c>
      <c r="F271" s="104">
        <v>1747.0174999999999</v>
      </c>
      <c r="G271" s="104">
        <v>1673.3000000000004</v>
      </c>
      <c r="H271" s="104">
        <v>1771.620000000001</v>
      </c>
      <c r="I271" s="104">
        <v>1706.72</v>
      </c>
      <c r="J271" s="104">
        <v>2038.2999999999997</v>
      </c>
      <c r="K271" s="104">
        <v>1524.4000000000008</v>
      </c>
      <c r="L271" s="104">
        <v>1820.1999999999982</v>
      </c>
      <c r="M271" s="104">
        <v>1883.5999999999992</v>
      </c>
      <c r="N271" s="104">
        <v>1558.0000000000002</v>
      </c>
      <c r="O271" s="104">
        <v>1558.700000000001</v>
      </c>
      <c r="P271" s="104">
        <v>1645.9</v>
      </c>
      <c r="Q271" s="104">
        <v>1696.1000000000001</v>
      </c>
    </row>
    <row r="272" spans="1:17" x14ac:dyDescent="0.2">
      <c r="A272" s="67">
        <v>8273</v>
      </c>
      <c r="B272" s="78" t="s">
        <v>272</v>
      </c>
      <c r="C272" s="79">
        <v>243</v>
      </c>
      <c r="D272" s="78" t="s">
        <v>557</v>
      </c>
      <c r="E272" s="80" t="s">
        <v>239</v>
      </c>
      <c r="F272" s="104">
        <v>1087.5500000000002</v>
      </c>
      <c r="G272" s="104">
        <v>1117.3000000000002</v>
      </c>
      <c r="H272" s="104">
        <v>1139.3999999999996</v>
      </c>
      <c r="I272" s="104">
        <v>1128.9000000000001</v>
      </c>
      <c r="J272" s="104">
        <v>1333.9</v>
      </c>
      <c r="K272" s="104">
        <v>908.30000000000018</v>
      </c>
      <c r="L272" s="104">
        <v>1132.3000000000009</v>
      </c>
      <c r="M272" s="104">
        <v>1077.7000000000005</v>
      </c>
      <c r="N272" s="104">
        <v>862.5999999999998</v>
      </c>
      <c r="O272" s="104">
        <v>979.99999999999989</v>
      </c>
      <c r="P272" s="104">
        <v>881.59999999999957</v>
      </c>
      <c r="Q272" s="104">
        <v>1041.3</v>
      </c>
    </row>
    <row r="273" spans="1:17" x14ac:dyDescent="0.2">
      <c r="A273" s="67">
        <v>8274</v>
      </c>
      <c r="B273" s="78" t="s">
        <v>273</v>
      </c>
      <c r="C273" s="79">
        <v>326</v>
      </c>
      <c r="D273" s="78" t="s">
        <v>551</v>
      </c>
      <c r="E273" s="80" t="s">
        <v>540</v>
      </c>
      <c r="F273" s="104">
        <v>1387.1125</v>
      </c>
      <c r="G273" s="104">
        <v>1420.1999999999996</v>
      </c>
      <c r="H273" s="104">
        <v>1427.8000000000002</v>
      </c>
      <c r="I273" s="104">
        <v>1355.1000000000008</v>
      </c>
      <c r="J273" s="104">
        <v>1653.0999999999992</v>
      </c>
      <c r="K273" s="104">
        <v>1187.2000000000005</v>
      </c>
      <c r="L273" s="104">
        <v>1423.5999999999995</v>
      </c>
      <c r="M273" s="104">
        <v>1458.3999999999996</v>
      </c>
      <c r="N273" s="104">
        <v>1171.4999999999995</v>
      </c>
      <c r="O273" s="104">
        <v>1239.8000000000011</v>
      </c>
      <c r="P273" s="104">
        <v>1233.9999999999995</v>
      </c>
      <c r="Q273" s="104">
        <v>1340.2999999999995</v>
      </c>
    </row>
    <row r="274" spans="1:17" x14ac:dyDescent="0.2">
      <c r="A274" s="67">
        <v>8275</v>
      </c>
      <c r="B274" s="78" t="s">
        <v>274</v>
      </c>
      <c r="C274" s="79">
        <v>537</v>
      </c>
      <c r="D274" s="78" t="s">
        <v>553</v>
      </c>
      <c r="E274" s="80" t="s">
        <v>101</v>
      </c>
      <c r="F274" s="104">
        <v>1654.3374999999999</v>
      </c>
      <c r="G274" s="104">
        <v>1694.6999999999998</v>
      </c>
      <c r="H274" s="104">
        <v>1676.5000000000009</v>
      </c>
      <c r="I274" s="104">
        <v>1555.6999999999996</v>
      </c>
      <c r="J274" s="104">
        <v>1830.9999999999998</v>
      </c>
      <c r="K274" s="104">
        <v>1472.6</v>
      </c>
      <c r="L274" s="104">
        <v>1809.9999999999995</v>
      </c>
      <c r="M274" s="104">
        <v>1767.7999999999988</v>
      </c>
      <c r="N274" s="104">
        <v>1426.4</v>
      </c>
      <c r="O274" s="104">
        <v>1553.8000000000011</v>
      </c>
      <c r="P274" s="104">
        <v>1526.4000000000008</v>
      </c>
      <c r="Q274" s="104">
        <v>1619.7999999999993</v>
      </c>
    </row>
    <row r="275" spans="1:17" x14ac:dyDescent="0.2">
      <c r="A275" s="67">
        <v>8276</v>
      </c>
      <c r="B275" s="78" t="s">
        <v>275</v>
      </c>
      <c r="C275" s="79">
        <v>354</v>
      </c>
      <c r="D275" s="78" t="s">
        <v>554</v>
      </c>
      <c r="E275" s="80" t="s">
        <v>309</v>
      </c>
      <c r="F275" s="104">
        <v>1225.0549999999998</v>
      </c>
      <c r="G275" s="104">
        <v>1153.8</v>
      </c>
      <c r="H275" s="104">
        <v>1195.04</v>
      </c>
      <c r="I275" s="104">
        <v>1180.9000000000003</v>
      </c>
      <c r="J275" s="104">
        <v>1437.1000000000001</v>
      </c>
      <c r="K275" s="104">
        <v>1066.8999999999992</v>
      </c>
      <c r="L275" s="104">
        <v>1369.4999999999998</v>
      </c>
      <c r="M275" s="104">
        <v>1338.6999999999991</v>
      </c>
      <c r="N275" s="104">
        <v>1058.5000000000002</v>
      </c>
      <c r="O275" s="104">
        <v>1207</v>
      </c>
      <c r="P275" s="104">
        <v>1116.5000000000005</v>
      </c>
      <c r="Q275" s="104">
        <v>1266.0000000000002</v>
      </c>
    </row>
    <row r="276" spans="1:17" x14ac:dyDescent="0.2">
      <c r="A276" s="67">
        <v>8277</v>
      </c>
      <c r="B276" s="78" t="s">
        <v>276</v>
      </c>
      <c r="C276" s="79">
        <v>552</v>
      </c>
      <c r="D276" s="78" t="s">
        <v>551</v>
      </c>
      <c r="E276" s="80" t="s">
        <v>11</v>
      </c>
      <c r="F276" s="104">
        <v>1453.0625000000007</v>
      </c>
      <c r="G276" s="104">
        <v>1476.0000000000005</v>
      </c>
      <c r="H276" s="104">
        <v>1418.5999999999997</v>
      </c>
      <c r="I276" s="104">
        <v>1386.8000000000009</v>
      </c>
      <c r="J276" s="104">
        <v>1689.6999999999998</v>
      </c>
      <c r="K276" s="104">
        <v>1284.4000000000001</v>
      </c>
      <c r="L276" s="104">
        <v>1593.1000000000015</v>
      </c>
      <c r="M276" s="104">
        <v>1540.9999999999995</v>
      </c>
      <c r="N276" s="104">
        <v>1234.9000000000012</v>
      </c>
      <c r="O276" s="104">
        <v>1376.8999999999999</v>
      </c>
      <c r="P276" s="104">
        <v>1323.9999999999995</v>
      </c>
      <c r="Q276" s="104">
        <v>1474.3000000000006</v>
      </c>
    </row>
    <row r="277" spans="1:17" x14ac:dyDescent="0.2">
      <c r="A277" s="67">
        <v>8278</v>
      </c>
      <c r="B277" s="78" t="s">
        <v>277</v>
      </c>
      <c r="C277" s="79">
        <v>623</v>
      </c>
      <c r="D277" s="78" t="s">
        <v>553</v>
      </c>
      <c r="E277" s="80" t="s">
        <v>101</v>
      </c>
      <c r="F277" s="104">
        <v>1654.3374999999999</v>
      </c>
      <c r="G277" s="104">
        <v>1694.6999999999998</v>
      </c>
      <c r="H277" s="104">
        <v>1676.5000000000009</v>
      </c>
      <c r="I277" s="104">
        <v>1555.6999999999996</v>
      </c>
      <c r="J277" s="104">
        <v>1830.9999999999998</v>
      </c>
      <c r="K277" s="104">
        <v>1472.6</v>
      </c>
      <c r="L277" s="104">
        <v>1809.9999999999995</v>
      </c>
      <c r="M277" s="104">
        <v>1767.7999999999988</v>
      </c>
      <c r="N277" s="104">
        <v>1426.4</v>
      </c>
      <c r="O277" s="104">
        <v>1553.8000000000011</v>
      </c>
      <c r="P277" s="104">
        <v>1526.4000000000008</v>
      </c>
      <c r="Q277" s="104">
        <v>1619.7999999999993</v>
      </c>
    </row>
    <row r="278" spans="1:17" x14ac:dyDescent="0.2">
      <c r="A278" s="67">
        <v>8279</v>
      </c>
      <c r="B278" s="78" t="s">
        <v>278</v>
      </c>
      <c r="C278" s="79">
        <v>277</v>
      </c>
      <c r="D278" s="78" t="s">
        <v>561</v>
      </c>
      <c r="E278" s="80" t="s">
        <v>265</v>
      </c>
      <c r="F278" s="104">
        <v>976.70000000000027</v>
      </c>
      <c r="G278" s="104">
        <v>954.40000000000032</v>
      </c>
      <c r="H278" s="104">
        <v>963.50000000000057</v>
      </c>
      <c r="I278" s="104">
        <v>919.50000000000034</v>
      </c>
      <c r="J278" s="104">
        <v>1171.9000000000003</v>
      </c>
      <c r="K278" s="104">
        <v>843.50000000000045</v>
      </c>
      <c r="L278" s="104">
        <v>1067.5999999999997</v>
      </c>
      <c r="M278" s="104">
        <v>1016.0000000000001</v>
      </c>
      <c r="N278" s="104">
        <v>877.19999999999959</v>
      </c>
      <c r="O278" s="104">
        <v>931.89999999999964</v>
      </c>
      <c r="P278" s="104">
        <v>877.60000000000048</v>
      </c>
      <c r="Q278" s="104">
        <v>986.99999999999966</v>
      </c>
    </row>
    <row r="279" spans="1:17" x14ac:dyDescent="0.2">
      <c r="A279" s="67">
        <v>8280</v>
      </c>
      <c r="B279" s="78" t="s">
        <v>279</v>
      </c>
      <c r="C279" s="79">
        <v>869</v>
      </c>
      <c r="D279" s="78" t="s">
        <v>553</v>
      </c>
      <c r="E279" s="80" t="s">
        <v>101</v>
      </c>
      <c r="F279" s="104">
        <v>1654.3374999999999</v>
      </c>
      <c r="G279" s="104">
        <v>1694.6999999999998</v>
      </c>
      <c r="H279" s="104">
        <v>1676.5000000000009</v>
      </c>
      <c r="I279" s="104">
        <v>1555.6999999999996</v>
      </c>
      <c r="J279" s="104">
        <v>1830.9999999999998</v>
      </c>
      <c r="K279" s="104">
        <v>1472.6</v>
      </c>
      <c r="L279" s="104">
        <v>1809.9999999999995</v>
      </c>
      <c r="M279" s="104">
        <v>1767.7999999999988</v>
      </c>
      <c r="N279" s="104">
        <v>1426.4</v>
      </c>
      <c r="O279" s="104">
        <v>1553.8000000000011</v>
      </c>
      <c r="P279" s="104">
        <v>1526.4000000000008</v>
      </c>
      <c r="Q279" s="104">
        <v>1619.7999999999993</v>
      </c>
    </row>
    <row r="280" spans="1:17" x14ac:dyDescent="0.2">
      <c r="A280" s="67">
        <v>8281</v>
      </c>
      <c r="B280" s="78" t="s">
        <v>280</v>
      </c>
      <c r="C280" s="79">
        <v>128</v>
      </c>
      <c r="D280" s="78" t="s">
        <v>552</v>
      </c>
      <c r="E280" s="80" t="s">
        <v>218</v>
      </c>
      <c r="F280" s="104">
        <v>619.18750000000011</v>
      </c>
      <c r="G280" s="104">
        <v>509.40000000000015</v>
      </c>
      <c r="H280" s="104">
        <v>643.20000000000016</v>
      </c>
      <c r="I280" s="104">
        <v>613.80000000000018</v>
      </c>
      <c r="J280" s="104">
        <v>814.79999999999984</v>
      </c>
      <c r="K280" s="104">
        <v>525.80000000000007</v>
      </c>
      <c r="L280" s="104">
        <v>681.90000000000066</v>
      </c>
      <c r="M280" s="104">
        <v>693.20000000000016</v>
      </c>
      <c r="N280" s="104">
        <v>471.40000000000003</v>
      </c>
      <c r="O280" s="104">
        <v>604.30000000000018</v>
      </c>
      <c r="P280" s="104">
        <v>551.90000000000009</v>
      </c>
      <c r="Q280" s="104">
        <v>651.4</v>
      </c>
    </row>
    <row r="281" spans="1:17" x14ac:dyDescent="0.2">
      <c r="A281" s="67">
        <v>8282</v>
      </c>
      <c r="B281" s="78" t="s">
        <v>281</v>
      </c>
      <c r="C281" s="79">
        <v>136</v>
      </c>
      <c r="D281" s="78" t="s">
        <v>552</v>
      </c>
      <c r="E281" s="80" t="s">
        <v>218</v>
      </c>
      <c r="F281" s="104">
        <v>619.18750000000011</v>
      </c>
      <c r="G281" s="104">
        <v>509.40000000000015</v>
      </c>
      <c r="H281" s="104">
        <v>643.20000000000016</v>
      </c>
      <c r="I281" s="104">
        <v>613.80000000000018</v>
      </c>
      <c r="J281" s="104">
        <v>814.79999999999984</v>
      </c>
      <c r="K281" s="104">
        <v>525.80000000000007</v>
      </c>
      <c r="L281" s="104">
        <v>681.90000000000066</v>
      </c>
      <c r="M281" s="104">
        <v>693.20000000000016</v>
      </c>
      <c r="N281" s="104">
        <v>471.40000000000003</v>
      </c>
      <c r="O281" s="104">
        <v>604.30000000000018</v>
      </c>
      <c r="P281" s="104">
        <v>551.90000000000009</v>
      </c>
      <c r="Q281" s="104">
        <v>651.4</v>
      </c>
    </row>
    <row r="282" spans="1:17" x14ac:dyDescent="0.2">
      <c r="A282" s="67">
        <v>8283</v>
      </c>
      <c r="B282" s="78" t="s">
        <v>282</v>
      </c>
      <c r="C282" s="79">
        <v>596</v>
      </c>
      <c r="D282" s="78" t="s">
        <v>553</v>
      </c>
      <c r="E282" s="80" t="s">
        <v>101</v>
      </c>
      <c r="F282" s="104">
        <v>1654.3374999999999</v>
      </c>
      <c r="G282" s="104">
        <v>1694.6999999999998</v>
      </c>
      <c r="H282" s="104">
        <v>1676.5000000000009</v>
      </c>
      <c r="I282" s="104">
        <v>1555.6999999999996</v>
      </c>
      <c r="J282" s="104">
        <v>1830.9999999999998</v>
      </c>
      <c r="K282" s="104">
        <v>1472.6</v>
      </c>
      <c r="L282" s="104">
        <v>1809.9999999999995</v>
      </c>
      <c r="M282" s="104">
        <v>1767.7999999999988</v>
      </c>
      <c r="N282" s="104">
        <v>1426.4</v>
      </c>
      <c r="O282" s="104">
        <v>1553.8000000000011</v>
      </c>
      <c r="P282" s="104">
        <v>1526.4000000000008</v>
      </c>
      <c r="Q282" s="104">
        <v>1619.7999999999993</v>
      </c>
    </row>
    <row r="283" spans="1:17" x14ac:dyDescent="0.2">
      <c r="A283" s="67">
        <v>8284</v>
      </c>
      <c r="B283" s="78" t="s">
        <v>283</v>
      </c>
      <c r="C283" s="79">
        <v>34</v>
      </c>
      <c r="D283" s="78" t="s">
        <v>552</v>
      </c>
      <c r="E283" s="80" t="s">
        <v>111</v>
      </c>
      <c r="F283" s="104">
        <v>895.83749999999986</v>
      </c>
      <c r="G283" s="104">
        <v>894.79999999999961</v>
      </c>
      <c r="H283" s="104">
        <v>910.70000000000016</v>
      </c>
      <c r="I283" s="104">
        <v>874.49999999999955</v>
      </c>
      <c r="J283" s="104">
        <v>1039.3</v>
      </c>
      <c r="K283" s="104">
        <v>764.69999999999982</v>
      </c>
      <c r="L283" s="104">
        <v>991.4</v>
      </c>
      <c r="M283" s="104">
        <v>983.19999999999993</v>
      </c>
      <c r="N283" s="104">
        <v>708.10000000000014</v>
      </c>
      <c r="O283" s="104">
        <v>836.49999999999989</v>
      </c>
      <c r="P283" s="104">
        <v>753.10000000000014</v>
      </c>
      <c r="Q283" s="104">
        <v>894.50000000000011</v>
      </c>
    </row>
    <row r="284" spans="1:17" x14ac:dyDescent="0.2">
      <c r="A284" s="67">
        <v>8285</v>
      </c>
      <c r="B284" s="78" t="s">
        <v>284</v>
      </c>
      <c r="C284" s="79">
        <v>508</v>
      </c>
      <c r="D284" s="78" t="s">
        <v>553</v>
      </c>
      <c r="E284" s="80" t="s">
        <v>151</v>
      </c>
      <c r="F284" s="104">
        <v>1715.3625000000002</v>
      </c>
      <c r="G284" s="104">
        <v>1700.3000000000006</v>
      </c>
      <c r="H284" s="104">
        <v>1853.6</v>
      </c>
      <c r="I284" s="104">
        <v>1672</v>
      </c>
      <c r="J284" s="104">
        <v>1946.7</v>
      </c>
      <c r="K284" s="104">
        <v>1506.2000000000003</v>
      </c>
      <c r="L284" s="104">
        <v>1777</v>
      </c>
      <c r="M284" s="104">
        <v>1784.9000000000012</v>
      </c>
      <c r="N284" s="104">
        <v>1482.1999999999998</v>
      </c>
      <c r="O284" s="104">
        <v>1561.9000000000012</v>
      </c>
      <c r="P284" s="104">
        <v>1587.4999999999993</v>
      </c>
      <c r="Q284" s="104">
        <v>1638.7999999999993</v>
      </c>
    </row>
    <row r="285" spans="1:17" x14ac:dyDescent="0.2">
      <c r="A285" s="67">
        <v>8286</v>
      </c>
      <c r="B285" s="78" t="s">
        <v>285</v>
      </c>
      <c r="C285" s="79">
        <v>363</v>
      </c>
      <c r="D285" s="78" t="s">
        <v>555</v>
      </c>
      <c r="E285" s="80" t="s">
        <v>144</v>
      </c>
      <c r="F285" s="104">
        <v>1342.4850000000001</v>
      </c>
      <c r="G285" s="104">
        <v>1340.8999999999999</v>
      </c>
      <c r="H285" s="104">
        <v>1286.5999999999997</v>
      </c>
      <c r="I285" s="104">
        <v>1273.78</v>
      </c>
      <c r="J285" s="104">
        <v>1627.1999999999998</v>
      </c>
      <c r="K285" s="104">
        <v>1207.0999999999999</v>
      </c>
      <c r="L285" s="104">
        <v>1451.5000000000005</v>
      </c>
      <c r="M285" s="104">
        <v>1406.3000000000002</v>
      </c>
      <c r="N285" s="104">
        <v>1146.4999999999998</v>
      </c>
      <c r="O285" s="104">
        <v>1283.3000000000002</v>
      </c>
      <c r="P285" s="104">
        <v>1234.0000000000002</v>
      </c>
      <c r="Q285" s="104">
        <v>1345.0999999999997</v>
      </c>
    </row>
    <row r="286" spans="1:17" x14ac:dyDescent="0.2">
      <c r="A286" s="67">
        <v>8287</v>
      </c>
      <c r="B286" s="78" t="s">
        <v>286</v>
      </c>
      <c r="C286" s="79">
        <v>202</v>
      </c>
      <c r="D286" s="78" t="s">
        <v>557</v>
      </c>
      <c r="E286" s="80" t="s">
        <v>239</v>
      </c>
      <c r="F286" s="104">
        <v>1087.5500000000002</v>
      </c>
      <c r="G286" s="104">
        <v>1117.3000000000002</v>
      </c>
      <c r="H286" s="104">
        <v>1139.3999999999996</v>
      </c>
      <c r="I286" s="104">
        <v>1128.9000000000001</v>
      </c>
      <c r="J286" s="104">
        <v>1333.9</v>
      </c>
      <c r="K286" s="104">
        <v>908.30000000000018</v>
      </c>
      <c r="L286" s="104">
        <v>1132.3000000000009</v>
      </c>
      <c r="M286" s="104">
        <v>1077.7000000000005</v>
      </c>
      <c r="N286" s="104">
        <v>862.5999999999998</v>
      </c>
      <c r="O286" s="104">
        <v>979.99999999999989</v>
      </c>
      <c r="P286" s="104">
        <v>881.59999999999957</v>
      </c>
      <c r="Q286" s="104">
        <v>1041.3</v>
      </c>
    </row>
    <row r="287" spans="1:17" x14ac:dyDescent="0.2">
      <c r="A287" s="67">
        <v>8288</v>
      </c>
      <c r="B287" s="78" t="s">
        <v>287</v>
      </c>
      <c r="C287" s="79">
        <v>367</v>
      </c>
      <c r="D287" s="78" t="s">
        <v>557</v>
      </c>
      <c r="E287" s="80" t="s">
        <v>226</v>
      </c>
      <c r="F287" s="104">
        <v>1071.3875</v>
      </c>
      <c r="G287" s="104">
        <v>979.30000000000064</v>
      </c>
      <c r="H287" s="104">
        <v>1056.7999999999993</v>
      </c>
      <c r="I287" s="104">
        <v>1038.6999999999998</v>
      </c>
      <c r="J287" s="104">
        <v>1318.2000000000005</v>
      </c>
      <c r="K287" s="104">
        <v>964.19999999999948</v>
      </c>
      <c r="L287" s="104">
        <v>1153.9000000000003</v>
      </c>
      <c r="M287" s="104">
        <v>1139.8000000000004</v>
      </c>
      <c r="N287" s="104">
        <v>920.2000000000005</v>
      </c>
      <c r="O287" s="104">
        <v>1031.3</v>
      </c>
      <c r="P287" s="104">
        <v>987.09999999999957</v>
      </c>
      <c r="Q287" s="104">
        <v>1078.9000000000008</v>
      </c>
    </row>
    <row r="288" spans="1:17" x14ac:dyDescent="0.2">
      <c r="A288" s="67">
        <v>8289</v>
      </c>
      <c r="B288" s="78" t="s">
        <v>288</v>
      </c>
      <c r="C288" s="79">
        <v>126</v>
      </c>
      <c r="D288" s="78" t="s">
        <v>550</v>
      </c>
      <c r="E288" s="80" t="s">
        <v>294</v>
      </c>
      <c r="F288" s="104">
        <v>822.14374999999995</v>
      </c>
      <c r="G288" s="104">
        <v>753.44999999999993</v>
      </c>
      <c r="H288" s="104">
        <v>856.79999999999961</v>
      </c>
      <c r="I288" s="104">
        <v>821.09999999999945</v>
      </c>
      <c r="J288" s="104">
        <v>1007.9000000000002</v>
      </c>
      <c r="K288" s="104">
        <v>711.90000000000009</v>
      </c>
      <c r="L288" s="104">
        <v>860.2</v>
      </c>
      <c r="M288" s="104">
        <v>889.30000000000064</v>
      </c>
      <c r="N288" s="104">
        <v>676.49999999999989</v>
      </c>
      <c r="O288" s="104">
        <v>729</v>
      </c>
      <c r="P288" s="104">
        <v>689.7</v>
      </c>
      <c r="Q288" s="104">
        <v>780.1999999999997</v>
      </c>
    </row>
    <row r="289" spans="1:17" x14ac:dyDescent="0.2">
      <c r="A289" s="67">
        <v>8290</v>
      </c>
      <c r="B289" s="78" t="s">
        <v>289</v>
      </c>
      <c r="C289" s="79">
        <v>342</v>
      </c>
      <c r="D289" s="78" t="s">
        <v>561</v>
      </c>
      <c r="E289" s="80" t="s">
        <v>290</v>
      </c>
      <c r="F289" s="104">
        <v>1391.7249999999999</v>
      </c>
      <c r="G289" s="104">
        <v>1462.5000000000009</v>
      </c>
      <c r="H289" s="104">
        <v>1426.7000000000003</v>
      </c>
      <c r="I289" s="104">
        <v>1322.3000000000004</v>
      </c>
      <c r="J289" s="104">
        <v>1624.8999999999992</v>
      </c>
      <c r="K289" s="104">
        <v>1235.1000000000004</v>
      </c>
      <c r="L289" s="104">
        <v>1488.0999999999988</v>
      </c>
      <c r="M289" s="104">
        <v>1417.9000000000003</v>
      </c>
      <c r="N289" s="104">
        <v>1156.3000000000002</v>
      </c>
      <c r="O289" s="104">
        <v>1306.6999999999991</v>
      </c>
      <c r="P289" s="104">
        <v>1245.9000000000001</v>
      </c>
      <c r="Q289" s="104">
        <v>1414.7999999999997</v>
      </c>
    </row>
    <row r="290" spans="1:17" x14ac:dyDescent="0.2">
      <c r="A290" s="67">
        <v>8291</v>
      </c>
      <c r="B290" s="78" t="s">
        <v>290</v>
      </c>
      <c r="C290" s="79">
        <v>382</v>
      </c>
      <c r="D290" s="78" t="s">
        <v>561</v>
      </c>
      <c r="E290" s="80" t="s">
        <v>290</v>
      </c>
      <c r="F290" s="104">
        <v>1391.7249999999999</v>
      </c>
      <c r="G290" s="104">
        <v>1462.5000000000009</v>
      </c>
      <c r="H290" s="104">
        <v>1426.7000000000003</v>
      </c>
      <c r="I290" s="104">
        <v>1322.3000000000004</v>
      </c>
      <c r="J290" s="104">
        <v>1624.8999999999992</v>
      </c>
      <c r="K290" s="104">
        <v>1235.1000000000004</v>
      </c>
      <c r="L290" s="104">
        <v>1488.0999999999988</v>
      </c>
      <c r="M290" s="104">
        <v>1417.9000000000003</v>
      </c>
      <c r="N290" s="104">
        <v>1156.3000000000002</v>
      </c>
      <c r="O290" s="104">
        <v>1306.6999999999991</v>
      </c>
      <c r="P290" s="104">
        <v>1245.9000000000001</v>
      </c>
      <c r="Q290" s="104">
        <v>1414.7999999999997</v>
      </c>
    </row>
    <row r="291" spans="1:17" x14ac:dyDescent="0.2">
      <c r="A291" s="67">
        <v>8292</v>
      </c>
      <c r="B291" s="78" t="s">
        <v>291</v>
      </c>
      <c r="C291" s="79">
        <v>289</v>
      </c>
      <c r="D291" s="78" t="s">
        <v>555</v>
      </c>
      <c r="E291" s="80" t="s">
        <v>144</v>
      </c>
      <c r="F291" s="104">
        <v>1342.4850000000001</v>
      </c>
      <c r="G291" s="104">
        <v>1340.8999999999999</v>
      </c>
      <c r="H291" s="104">
        <v>1286.5999999999997</v>
      </c>
      <c r="I291" s="104">
        <v>1273.78</v>
      </c>
      <c r="J291" s="104">
        <v>1627.1999999999998</v>
      </c>
      <c r="K291" s="104">
        <v>1207.0999999999999</v>
      </c>
      <c r="L291" s="104">
        <v>1451.5000000000005</v>
      </c>
      <c r="M291" s="104">
        <v>1406.3000000000002</v>
      </c>
      <c r="N291" s="104">
        <v>1146.4999999999998</v>
      </c>
      <c r="O291" s="104">
        <v>1283.3000000000002</v>
      </c>
      <c r="P291" s="104">
        <v>1234.0000000000002</v>
      </c>
      <c r="Q291" s="104">
        <v>1345.0999999999997</v>
      </c>
    </row>
    <row r="292" spans="1:17" x14ac:dyDescent="0.2">
      <c r="A292" s="67">
        <v>8293</v>
      </c>
      <c r="B292" s="78" t="s">
        <v>292</v>
      </c>
      <c r="C292" s="79">
        <v>1123</v>
      </c>
      <c r="D292" s="78" t="s">
        <v>556</v>
      </c>
      <c r="E292" s="80" t="s">
        <v>100</v>
      </c>
      <c r="F292" s="104">
        <v>1941.1250000000002</v>
      </c>
      <c r="G292" s="104">
        <v>1869.9000000000003</v>
      </c>
      <c r="H292" s="104">
        <v>1875.7999999999995</v>
      </c>
      <c r="I292" s="104">
        <v>1804.0000000000005</v>
      </c>
      <c r="J292" s="104">
        <v>2252.5000000000005</v>
      </c>
      <c r="K292" s="104">
        <v>1785.6000000000008</v>
      </c>
      <c r="L292" s="104">
        <v>2063</v>
      </c>
      <c r="M292" s="104">
        <v>2066.3000000000006</v>
      </c>
      <c r="N292" s="104">
        <v>1811.9</v>
      </c>
      <c r="O292" s="104">
        <v>1869.100000000001</v>
      </c>
      <c r="P292" s="104">
        <v>1983.3000000000009</v>
      </c>
      <c r="Q292" s="104">
        <v>1965.7000000000003</v>
      </c>
    </row>
    <row r="293" spans="1:17" x14ac:dyDescent="0.2">
      <c r="A293" s="67">
        <v>8294</v>
      </c>
      <c r="B293" s="78" t="s">
        <v>293</v>
      </c>
      <c r="C293" s="79">
        <v>222</v>
      </c>
      <c r="D293" s="78" t="s">
        <v>554</v>
      </c>
      <c r="E293" s="80" t="s">
        <v>309</v>
      </c>
      <c r="F293" s="104">
        <v>1225.0549999999998</v>
      </c>
      <c r="G293" s="104">
        <v>1153.8</v>
      </c>
      <c r="H293" s="104">
        <v>1195.04</v>
      </c>
      <c r="I293" s="104">
        <v>1180.9000000000003</v>
      </c>
      <c r="J293" s="104">
        <v>1437.1000000000001</v>
      </c>
      <c r="K293" s="104">
        <v>1066.8999999999992</v>
      </c>
      <c r="L293" s="104">
        <v>1369.4999999999998</v>
      </c>
      <c r="M293" s="104">
        <v>1338.6999999999991</v>
      </c>
      <c r="N293" s="104">
        <v>1058.5000000000002</v>
      </c>
      <c r="O293" s="104">
        <v>1207</v>
      </c>
      <c r="P293" s="104">
        <v>1116.5000000000005</v>
      </c>
      <c r="Q293" s="104">
        <v>1266.0000000000002</v>
      </c>
    </row>
    <row r="294" spans="1:17" x14ac:dyDescent="0.2">
      <c r="A294" s="67">
        <v>8295</v>
      </c>
      <c r="B294" s="78" t="s">
        <v>294</v>
      </c>
      <c r="C294" s="79">
        <v>177</v>
      </c>
      <c r="D294" s="78" t="s">
        <v>550</v>
      </c>
      <c r="E294" s="80" t="s">
        <v>294</v>
      </c>
      <c r="F294" s="104">
        <v>822.14374999999995</v>
      </c>
      <c r="G294" s="104">
        <v>753.44999999999993</v>
      </c>
      <c r="H294" s="104">
        <v>856.79999999999961</v>
      </c>
      <c r="I294" s="104">
        <v>821.09999999999945</v>
      </c>
      <c r="J294" s="104">
        <v>1007.9000000000002</v>
      </c>
      <c r="K294" s="104">
        <v>711.90000000000009</v>
      </c>
      <c r="L294" s="104">
        <v>860.2</v>
      </c>
      <c r="M294" s="104">
        <v>889.30000000000064</v>
      </c>
      <c r="N294" s="104">
        <v>676.49999999999989</v>
      </c>
      <c r="O294" s="104">
        <v>729</v>
      </c>
      <c r="P294" s="104">
        <v>689.7</v>
      </c>
      <c r="Q294" s="104">
        <v>780.1999999999997</v>
      </c>
    </row>
    <row r="295" spans="1:17" x14ac:dyDescent="0.2">
      <c r="A295" s="67">
        <v>8296</v>
      </c>
      <c r="B295" s="78" t="s">
        <v>295</v>
      </c>
      <c r="C295" s="79">
        <v>153</v>
      </c>
      <c r="D295" s="78" t="s">
        <v>554</v>
      </c>
      <c r="E295" s="80" t="s">
        <v>309</v>
      </c>
      <c r="F295" s="104">
        <v>1225.0549999999998</v>
      </c>
      <c r="G295" s="104">
        <v>1153.8</v>
      </c>
      <c r="H295" s="104">
        <v>1195.04</v>
      </c>
      <c r="I295" s="104">
        <v>1180.9000000000003</v>
      </c>
      <c r="J295" s="104">
        <v>1437.1000000000001</v>
      </c>
      <c r="K295" s="104">
        <v>1066.8999999999992</v>
      </c>
      <c r="L295" s="104">
        <v>1369.4999999999998</v>
      </c>
      <c r="M295" s="104">
        <v>1338.6999999999991</v>
      </c>
      <c r="N295" s="104">
        <v>1058.5000000000002</v>
      </c>
      <c r="O295" s="104">
        <v>1207</v>
      </c>
      <c r="P295" s="104">
        <v>1116.5000000000005</v>
      </c>
      <c r="Q295" s="104">
        <v>1266.0000000000002</v>
      </c>
    </row>
    <row r="296" spans="1:17" x14ac:dyDescent="0.2">
      <c r="A296" s="67">
        <v>8297</v>
      </c>
      <c r="B296" s="78" t="s">
        <v>296</v>
      </c>
      <c r="C296" s="79">
        <v>564</v>
      </c>
      <c r="D296" s="78" t="s">
        <v>555</v>
      </c>
      <c r="E296" s="80" t="s">
        <v>144</v>
      </c>
      <c r="F296" s="104">
        <v>1342.4850000000001</v>
      </c>
      <c r="G296" s="104">
        <v>1340.8999999999999</v>
      </c>
      <c r="H296" s="104">
        <v>1286.5999999999997</v>
      </c>
      <c r="I296" s="104">
        <v>1273.78</v>
      </c>
      <c r="J296" s="104">
        <v>1627.1999999999998</v>
      </c>
      <c r="K296" s="104">
        <v>1207.0999999999999</v>
      </c>
      <c r="L296" s="104">
        <v>1451.5000000000005</v>
      </c>
      <c r="M296" s="104">
        <v>1406.3000000000002</v>
      </c>
      <c r="N296" s="104">
        <v>1146.4999999999998</v>
      </c>
      <c r="O296" s="104">
        <v>1283.3000000000002</v>
      </c>
      <c r="P296" s="104">
        <v>1234.0000000000002</v>
      </c>
      <c r="Q296" s="104">
        <v>1345.0999999999997</v>
      </c>
    </row>
    <row r="297" spans="1:17" x14ac:dyDescent="0.2">
      <c r="A297" s="67">
        <v>8298</v>
      </c>
      <c r="B297" s="78" t="s">
        <v>297</v>
      </c>
      <c r="C297" s="79">
        <v>484</v>
      </c>
      <c r="D297" s="78" t="s">
        <v>553</v>
      </c>
      <c r="E297" s="80" t="s">
        <v>101</v>
      </c>
      <c r="F297" s="104">
        <v>1654.3374999999999</v>
      </c>
      <c r="G297" s="104">
        <v>1694.6999999999998</v>
      </c>
      <c r="H297" s="104">
        <v>1676.5000000000009</v>
      </c>
      <c r="I297" s="104">
        <v>1555.6999999999996</v>
      </c>
      <c r="J297" s="104">
        <v>1830.9999999999998</v>
      </c>
      <c r="K297" s="104">
        <v>1472.6</v>
      </c>
      <c r="L297" s="104">
        <v>1809.9999999999995</v>
      </c>
      <c r="M297" s="104">
        <v>1767.7999999999988</v>
      </c>
      <c r="N297" s="104">
        <v>1426.4</v>
      </c>
      <c r="O297" s="104">
        <v>1553.8000000000011</v>
      </c>
      <c r="P297" s="104">
        <v>1526.4000000000008</v>
      </c>
      <c r="Q297" s="104">
        <v>1619.7999999999993</v>
      </c>
    </row>
    <row r="298" spans="1:17" x14ac:dyDescent="0.2">
      <c r="A298" s="67">
        <v>8299</v>
      </c>
      <c r="B298" s="78" t="s">
        <v>298</v>
      </c>
      <c r="C298" s="79">
        <v>757</v>
      </c>
      <c r="D298" s="78" t="s">
        <v>556</v>
      </c>
      <c r="E298" s="80" t="s">
        <v>100</v>
      </c>
      <c r="F298" s="104">
        <v>1941.1250000000002</v>
      </c>
      <c r="G298" s="104">
        <v>1869.9000000000003</v>
      </c>
      <c r="H298" s="104">
        <v>1875.7999999999995</v>
      </c>
      <c r="I298" s="104">
        <v>1804.0000000000005</v>
      </c>
      <c r="J298" s="104">
        <v>2252.5000000000005</v>
      </c>
      <c r="K298" s="104">
        <v>1785.6000000000008</v>
      </c>
      <c r="L298" s="104">
        <v>2063</v>
      </c>
      <c r="M298" s="104">
        <v>2066.3000000000006</v>
      </c>
      <c r="N298" s="104">
        <v>1811.9</v>
      </c>
      <c r="O298" s="104">
        <v>1869.100000000001</v>
      </c>
      <c r="P298" s="104">
        <v>1983.3000000000009</v>
      </c>
      <c r="Q298" s="104">
        <v>1965.7000000000003</v>
      </c>
    </row>
    <row r="299" spans="1:17" x14ac:dyDescent="0.2">
      <c r="A299" s="67">
        <v>8300</v>
      </c>
      <c r="B299" s="78" t="s">
        <v>299</v>
      </c>
      <c r="C299" s="79">
        <v>274</v>
      </c>
      <c r="D299" s="78" t="s">
        <v>561</v>
      </c>
      <c r="E299" s="80" t="s">
        <v>290</v>
      </c>
      <c r="F299" s="104">
        <v>1391.7249999999999</v>
      </c>
      <c r="G299" s="104">
        <v>1462.5000000000009</v>
      </c>
      <c r="H299" s="104">
        <v>1426.7000000000003</v>
      </c>
      <c r="I299" s="104">
        <v>1322.3000000000004</v>
      </c>
      <c r="J299" s="104">
        <v>1624.8999999999992</v>
      </c>
      <c r="K299" s="104">
        <v>1235.1000000000004</v>
      </c>
      <c r="L299" s="104">
        <v>1488.0999999999988</v>
      </c>
      <c r="M299" s="104">
        <v>1417.9000000000003</v>
      </c>
      <c r="N299" s="104">
        <v>1156.3000000000002</v>
      </c>
      <c r="O299" s="104">
        <v>1306.6999999999991</v>
      </c>
      <c r="P299" s="104">
        <v>1245.9000000000001</v>
      </c>
      <c r="Q299" s="104">
        <v>1414.7999999999997</v>
      </c>
    </row>
    <row r="300" spans="1:17" x14ac:dyDescent="0.2">
      <c r="A300" s="67">
        <v>8301</v>
      </c>
      <c r="B300" s="78" t="s">
        <v>300</v>
      </c>
      <c r="C300" s="79">
        <v>18</v>
      </c>
      <c r="D300" s="78" t="s">
        <v>550</v>
      </c>
      <c r="E300" s="80" t="s">
        <v>300</v>
      </c>
      <c r="F300" s="104">
        <v>729.23250000000019</v>
      </c>
      <c r="G300" s="104">
        <v>707.66</v>
      </c>
      <c r="H300" s="104">
        <v>718.10000000000025</v>
      </c>
      <c r="I300" s="104">
        <v>737.00000000000011</v>
      </c>
      <c r="J300" s="104">
        <v>913.20000000000073</v>
      </c>
      <c r="K300" s="104">
        <v>633.49999999999989</v>
      </c>
      <c r="L300" s="104">
        <v>785.3000000000003</v>
      </c>
      <c r="M300" s="104">
        <v>767.1</v>
      </c>
      <c r="N300" s="104">
        <v>571.99999999999977</v>
      </c>
      <c r="O300" s="104">
        <v>671.2000000000005</v>
      </c>
      <c r="P300" s="104">
        <v>567.79999999999995</v>
      </c>
      <c r="Q300" s="104">
        <v>712.85000000000014</v>
      </c>
    </row>
    <row r="301" spans="1:17" x14ac:dyDescent="0.2">
      <c r="A301" s="67">
        <v>8302</v>
      </c>
      <c r="B301" s="78" t="s">
        <v>301</v>
      </c>
      <c r="C301" s="79">
        <v>302</v>
      </c>
      <c r="D301" s="78" t="s">
        <v>555</v>
      </c>
      <c r="E301" s="80" t="s">
        <v>144</v>
      </c>
      <c r="F301" s="104">
        <v>1342.4850000000001</v>
      </c>
      <c r="G301" s="104">
        <v>1340.8999999999999</v>
      </c>
      <c r="H301" s="104">
        <v>1286.5999999999997</v>
      </c>
      <c r="I301" s="104">
        <v>1273.78</v>
      </c>
      <c r="J301" s="104">
        <v>1627.1999999999998</v>
      </c>
      <c r="K301" s="104">
        <v>1207.0999999999999</v>
      </c>
      <c r="L301" s="104">
        <v>1451.5000000000005</v>
      </c>
      <c r="M301" s="104">
        <v>1406.3000000000002</v>
      </c>
      <c r="N301" s="104">
        <v>1146.4999999999998</v>
      </c>
      <c r="O301" s="104">
        <v>1283.3000000000002</v>
      </c>
      <c r="P301" s="104">
        <v>1234.0000000000002</v>
      </c>
      <c r="Q301" s="104">
        <v>1345.0999999999997</v>
      </c>
    </row>
    <row r="302" spans="1:17" x14ac:dyDescent="0.2">
      <c r="A302" s="67">
        <v>8303</v>
      </c>
      <c r="B302" s="78" t="s">
        <v>302</v>
      </c>
      <c r="C302" s="79">
        <v>558</v>
      </c>
      <c r="D302" s="78" t="s">
        <v>553</v>
      </c>
      <c r="E302" s="80" t="s">
        <v>101</v>
      </c>
      <c r="F302" s="104">
        <v>1654.3374999999999</v>
      </c>
      <c r="G302" s="104">
        <v>1694.6999999999998</v>
      </c>
      <c r="H302" s="104">
        <v>1676.5000000000009</v>
      </c>
      <c r="I302" s="104">
        <v>1555.6999999999996</v>
      </c>
      <c r="J302" s="104">
        <v>1830.9999999999998</v>
      </c>
      <c r="K302" s="104">
        <v>1472.6</v>
      </c>
      <c r="L302" s="104">
        <v>1809.9999999999995</v>
      </c>
      <c r="M302" s="104">
        <v>1767.7999999999988</v>
      </c>
      <c r="N302" s="104">
        <v>1426.4</v>
      </c>
      <c r="O302" s="104">
        <v>1553.8000000000011</v>
      </c>
      <c r="P302" s="104">
        <v>1526.4000000000008</v>
      </c>
      <c r="Q302" s="104">
        <v>1619.7999999999993</v>
      </c>
    </row>
    <row r="303" spans="1:17" x14ac:dyDescent="0.2">
      <c r="A303" s="67">
        <v>8304</v>
      </c>
      <c r="B303" s="78" t="s">
        <v>303</v>
      </c>
      <c r="C303" s="79">
        <v>286</v>
      </c>
      <c r="D303" s="78" t="s">
        <v>557</v>
      </c>
      <c r="E303" s="80" t="s">
        <v>226</v>
      </c>
      <c r="F303" s="104">
        <v>1071.3875</v>
      </c>
      <c r="G303" s="104">
        <v>979.30000000000064</v>
      </c>
      <c r="H303" s="104">
        <v>1056.7999999999993</v>
      </c>
      <c r="I303" s="104">
        <v>1038.6999999999998</v>
      </c>
      <c r="J303" s="104">
        <v>1318.2000000000005</v>
      </c>
      <c r="K303" s="104">
        <v>964.19999999999948</v>
      </c>
      <c r="L303" s="104">
        <v>1153.9000000000003</v>
      </c>
      <c r="M303" s="104">
        <v>1139.8000000000004</v>
      </c>
      <c r="N303" s="104">
        <v>920.2000000000005</v>
      </c>
      <c r="O303" s="104">
        <v>1031.3</v>
      </c>
      <c r="P303" s="104">
        <v>987.09999999999957</v>
      </c>
      <c r="Q303" s="104">
        <v>1078.9000000000008</v>
      </c>
    </row>
    <row r="304" spans="1:17" x14ac:dyDescent="0.2">
      <c r="A304" s="67">
        <v>8305</v>
      </c>
      <c r="B304" s="78" t="s">
        <v>304</v>
      </c>
      <c r="C304" s="79">
        <v>223</v>
      </c>
      <c r="D304" s="78" t="s">
        <v>557</v>
      </c>
      <c r="E304" s="80" t="s">
        <v>544</v>
      </c>
      <c r="F304" s="104">
        <v>999.25000000000011</v>
      </c>
      <c r="G304" s="104">
        <v>962.20000000000016</v>
      </c>
      <c r="H304" s="104">
        <v>977.30000000000041</v>
      </c>
      <c r="I304" s="104">
        <v>959.9</v>
      </c>
      <c r="J304" s="104">
        <v>1207.4000000000001</v>
      </c>
      <c r="K304" s="104">
        <v>869.59999999999991</v>
      </c>
      <c r="L304" s="104">
        <v>1088.3000000000004</v>
      </c>
      <c r="M304" s="104">
        <v>1070.5999999999999</v>
      </c>
      <c r="N304" s="104">
        <v>858.7</v>
      </c>
      <c r="O304" s="104">
        <v>939.50000000000011</v>
      </c>
      <c r="P304" s="104">
        <v>893.49999999999966</v>
      </c>
      <c r="Q304" s="104">
        <v>1014.7999999999998</v>
      </c>
    </row>
    <row r="305" spans="1:17" x14ac:dyDescent="0.2">
      <c r="A305" s="67">
        <v>8306</v>
      </c>
      <c r="B305" s="78" t="s">
        <v>305</v>
      </c>
      <c r="C305" s="79">
        <v>200</v>
      </c>
      <c r="D305" s="78" t="s">
        <v>554</v>
      </c>
      <c r="E305" s="80" t="s">
        <v>309</v>
      </c>
      <c r="F305" s="104">
        <v>1225.0549999999998</v>
      </c>
      <c r="G305" s="104">
        <v>1153.8</v>
      </c>
      <c r="H305" s="104">
        <v>1195.04</v>
      </c>
      <c r="I305" s="104">
        <v>1180.9000000000003</v>
      </c>
      <c r="J305" s="104">
        <v>1437.1000000000001</v>
      </c>
      <c r="K305" s="104">
        <v>1066.8999999999992</v>
      </c>
      <c r="L305" s="104">
        <v>1369.4999999999998</v>
      </c>
      <c r="M305" s="104">
        <v>1338.6999999999991</v>
      </c>
      <c r="N305" s="104">
        <v>1058.5000000000002</v>
      </c>
      <c r="O305" s="104">
        <v>1207</v>
      </c>
      <c r="P305" s="104">
        <v>1116.5000000000005</v>
      </c>
      <c r="Q305" s="104">
        <v>1266.0000000000002</v>
      </c>
    </row>
    <row r="306" spans="1:17" x14ac:dyDescent="0.2">
      <c r="A306" s="67">
        <v>8307</v>
      </c>
      <c r="B306" s="78" t="s">
        <v>306</v>
      </c>
      <c r="C306" s="79">
        <v>22</v>
      </c>
      <c r="D306" s="78" t="s">
        <v>560</v>
      </c>
      <c r="E306" s="80" t="s">
        <v>546</v>
      </c>
      <c r="F306" s="104">
        <v>770.53749999999991</v>
      </c>
      <c r="G306" s="104">
        <v>706.29999999999984</v>
      </c>
      <c r="H306" s="104">
        <v>776.8</v>
      </c>
      <c r="I306" s="104">
        <v>794.99999999999977</v>
      </c>
      <c r="J306" s="104">
        <v>981.60000000000036</v>
      </c>
      <c r="K306" s="104">
        <v>654.79999999999973</v>
      </c>
      <c r="L306" s="104">
        <v>802.50000000000045</v>
      </c>
      <c r="M306" s="104">
        <v>829.40000000000009</v>
      </c>
      <c r="N306" s="104">
        <v>617.9</v>
      </c>
      <c r="O306" s="104">
        <v>679.69999999999982</v>
      </c>
      <c r="P306" s="104">
        <v>626.49999999999955</v>
      </c>
      <c r="Q306" s="104">
        <v>741.60000000000025</v>
      </c>
    </row>
    <row r="307" spans="1:17" x14ac:dyDescent="0.2">
      <c r="A307" s="67">
        <v>8308</v>
      </c>
      <c r="B307" s="78" t="s">
        <v>307</v>
      </c>
      <c r="C307" s="79">
        <v>729</v>
      </c>
      <c r="D307" s="78" t="s">
        <v>556</v>
      </c>
      <c r="E307" s="80" t="s">
        <v>100</v>
      </c>
      <c r="F307" s="104">
        <v>1941.1250000000002</v>
      </c>
      <c r="G307" s="104">
        <v>1869.9000000000003</v>
      </c>
      <c r="H307" s="104">
        <v>1875.7999999999995</v>
      </c>
      <c r="I307" s="104">
        <v>1804.0000000000005</v>
      </c>
      <c r="J307" s="104">
        <v>2252.5000000000005</v>
      </c>
      <c r="K307" s="104">
        <v>1785.6000000000008</v>
      </c>
      <c r="L307" s="104">
        <v>2063</v>
      </c>
      <c r="M307" s="104">
        <v>2066.3000000000006</v>
      </c>
      <c r="N307" s="104">
        <v>1811.9</v>
      </c>
      <c r="O307" s="104">
        <v>1869.100000000001</v>
      </c>
      <c r="P307" s="104">
        <v>1983.3000000000009</v>
      </c>
      <c r="Q307" s="104">
        <v>1965.7000000000003</v>
      </c>
    </row>
    <row r="308" spans="1:17" x14ac:dyDescent="0.2">
      <c r="A308" s="67">
        <v>8901</v>
      </c>
      <c r="B308" s="78" t="s">
        <v>308</v>
      </c>
      <c r="C308" s="79">
        <v>822</v>
      </c>
      <c r="D308" s="78" t="s">
        <v>553</v>
      </c>
      <c r="E308" s="80" t="s">
        <v>151</v>
      </c>
      <c r="F308" s="104">
        <v>1715.3625000000002</v>
      </c>
      <c r="G308" s="104">
        <v>1700.3000000000006</v>
      </c>
      <c r="H308" s="104">
        <v>1853.6</v>
      </c>
      <c r="I308" s="104">
        <v>1672</v>
      </c>
      <c r="J308" s="104">
        <v>1946.7</v>
      </c>
      <c r="K308" s="104">
        <v>1506.2000000000003</v>
      </c>
      <c r="L308" s="104">
        <v>1777</v>
      </c>
      <c r="M308" s="104">
        <v>1784.9000000000012</v>
      </c>
      <c r="N308" s="104">
        <v>1482.1999999999998</v>
      </c>
      <c r="O308" s="104">
        <v>1561.9000000000012</v>
      </c>
      <c r="P308" s="104">
        <v>1587.4999999999993</v>
      </c>
      <c r="Q308" s="104">
        <v>1638.7999999999993</v>
      </c>
    </row>
    <row r="309" spans="1:17" x14ac:dyDescent="0.2">
      <c r="A309" s="67">
        <v>8902</v>
      </c>
      <c r="B309" s="78" t="s">
        <v>309</v>
      </c>
      <c r="C309" s="79">
        <v>91</v>
      </c>
      <c r="D309" s="78" t="s">
        <v>554</v>
      </c>
      <c r="E309" s="80" t="s">
        <v>309</v>
      </c>
      <c r="F309" s="104">
        <v>1225.0549999999998</v>
      </c>
      <c r="G309" s="104">
        <v>1153.8</v>
      </c>
      <c r="H309" s="104">
        <v>1195.04</v>
      </c>
      <c r="I309" s="104">
        <v>1180.9000000000003</v>
      </c>
      <c r="J309" s="104">
        <v>1437.1000000000001</v>
      </c>
      <c r="K309" s="104">
        <v>1066.8999999999992</v>
      </c>
      <c r="L309" s="104">
        <v>1369.4999999999998</v>
      </c>
      <c r="M309" s="104">
        <v>1338.6999999999991</v>
      </c>
      <c r="N309" s="104">
        <v>1058.5000000000002</v>
      </c>
      <c r="O309" s="104">
        <v>1207</v>
      </c>
      <c r="P309" s="104">
        <v>1116.5000000000005</v>
      </c>
      <c r="Q309" s="104">
        <v>1266.0000000000002</v>
      </c>
    </row>
    <row r="310" spans="1:17" x14ac:dyDescent="0.2">
      <c r="A310" s="67">
        <v>8903</v>
      </c>
      <c r="B310" s="78" t="s">
        <v>310</v>
      </c>
      <c r="C310" s="79">
        <v>954</v>
      </c>
      <c r="D310" s="78" t="s">
        <v>556</v>
      </c>
      <c r="E310" s="80" t="s">
        <v>541</v>
      </c>
      <c r="F310" s="104">
        <v>1841.9962499999999</v>
      </c>
      <c r="G310" s="104">
        <v>1791.2000000000007</v>
      </c>
      <c r="H310" s="104">
        <v>2065.8999999999992</v>
      </c>
      <c r="I310" s="104">
        <v>1815.1000000000008</v>
      </c>
      <c r="J310" s="104">
        <v>2159.2699999999991</v>
      </c>
      <c r="K310" s="104">
        <v>1594.3999999999994</v>
      </c>
      <c r="L310" s="104">
        <v>1828.700000000001</v>
      </c>
      <c r="M310" s="104">
        <v>1903.4</v>
      </c>
      <c r="N310" s="104">
        <v>1578</v>
      </c>
      <c r="O310" s="104">
        <v>1564.2999999999988</v>
      </c>
      <c r="P310" s="104">
        <v>1686.7000000000003</v>
      </c>
      <c r="Q310" s="104">
        <v>1679.7000000000003</v>
      </c>
    </row>
    <row r="311" spans="1:17" x14ac:dyDescent="0.2">
      <c r="A311" s="67">
        <v>8904</v>
      </c>
      <c r="B311" s="78" t="s">
        <v>311</v>
      </c>
      <c r="C311" s="79">
        <v>120</v>
      </c>
      <c r="D311" s="78" t="s">
        <v>561</v>
      </c>
      <c r="E311" s="80" t="s">
        <v>265</v>
      </c>
      <c r="F311" s="104">
        <v>976.70000000000027</v>
      </c>
      <c r="G311" s="104">
        <v>954.40000000000032</v>
      </c>
      <c r="H311" s="104">
        <v>963.50000000000057</v>
      </c>
      <c r="I311" s="104">
        <v>919.50000000000034</v>
      </c>
      <c r="J311" s="104">
        <v>1171.9000000000003</v>
      </c>
      <c r="K311" s="104">
        <v>843.50000000000045</v>
      </c>
      <c r="L311" s="104">
        <v>1067.5999999999997</v>
      </c>
      <c r="M311" s="104">
        <v>1016.0000000000001</v>
      </c>
      <c r="N311" s="104">
        <v>877.19999999999959</v>
      </c>
      <c r="O311" s="104">
        <v>931.89999999999964</v>
      </c>
      <c r="P311" s="104">
        <v>877.60000000000048</v>
      </c>
      <c r="Q311" s="104">
        <v>986.99999999999966</v>
      </c>
    </row>
    <row r="312" spans="1:17" x14ac:dyDescent="0.2">
      <c r="A312" s="67">
        <v>8905</v>
      </c>
      <c r="B312" s="78" t="s">
        <v>312</v>
      </c>
      <c r="C312" s="79">
        <v>100</v>
      </c>
      <c r="D312" s="78" t="s">
        <v>550</v>
      </c>
      <c r="E312" s="80" t="s">
        <v>294</v>
      </c>
      <c r="F312" s="104">
        <v>822.14374999999995</v>
      </c>
      <c r="G312" s="104">
        <v>753.44999999999993</v>
      </c>
      <c r="H312" s="104">
        <v>856.79999999999961</v>
      </c>
      <c r="I312" s="104">
        <v>821.09999999999945</v>
      </c>
      <c r="J312" s="104">
        <v>1007.9000000000002</v>
      </c>
      <c r="K312" s="104">
        <v>711.90000000000009</v>
      </c>
      <c r="L312" s="104">
        <v>860.2</v>
      </c>
      <c r="M312" s="104">
        <v>889.30000000000064</v>
      </c>
      <c r="N312" s="104">
        <v>676.49999999999989</v>
      </c>
      <c r="O312" s="104">
        <v>729</v>
      </c>
      <c r="P312" s="104">
        <v>689.7</v>
      </c>
      <c r="Q312" s="104">
        <v>780.1999999999997</v>
      </c>
    </row>
    <row r="313" spans="1:17" x14ac:dyDescent="0.2">
      <c r="A313" s="68"/>
      <c r="B313" s="73"/>
      <c r="C313" s="74"/>
      <c r="D313" s="73"/>
      <c r="E313" s="75"/>
      <c r="F313" s="76"/>
      <c r="G313" s="76"/>
      <c r="H313" s="76"/>
      <c r="I313" s="76"/>
      <c r="J313" s="76"/>
      <c r="K313" s="76"/>
      <c r="L313" s="76"/>
      <c r="M313" s="76"/>
      <c r="O313" s="76"/>
      <c r="P313" s="76"/>
    </row>
    <row r="314" spans="1:17" x14ac:dyDescent="0.2">
      <c r="B314" s="73"/>
      <c r="C314" s="74"/>
      <c r="D314" s="73"/>
      <c r="E314" s="75"/>
      <c r="F314" s="76"/>
      <c r="G314" s="76"/>
      <c r="H314" s="76"/>
      <c r="I314" s="76"/>
      <c r="J314" s="76"/>
      <c r="K314" s="76"/>
      <c r="L314" s="76"/>
      <c r="M314" s="76"/>
      <c r="O314" s="76"/>
      <c r="P314" s="76"/>
    </row>
    <row r="315" spans="1:17" x14ac:dyDescent="0.2">
      <c r="B315" s="73"/>
      <c r="C315" s="74"/>
      <c r="D315" s="73"/>
      <c r="E315" s="75"/>
      <c r="F315" s="76"/>
      <c r="G315" s="76"/>
      <c r="H315" s="76"/>
      <c r="I315" s="76"/>
      <c r="J315" s="76"/>
      <c r="K315" s="76"/>
      <c r="L315" s="76"/>
      <c r="M315" s="76"/>
      <c r="O315" s="76"/>
      <c r="P315" s="76"/>
    </row>
    <row r="316" spans="1:17" x14ac:dyDescent="0.2">
      <c r="B316" s="73"/>
      <c r="C316" s="74"/>
      <c r="D316" s="73"/>
      <c r="E316" s="75"/>
      <c r="F316" s="76"/>
      <c r="G316" s="76"/>
      <c r="H316" s="76"/>
      <c r="I316" s="76"/>
      <c r="J316" s="76"/>
      <c r="K316" s="76"/>
      <c r="L316" s="76"/>
      <c r="M316" s="76"/>
      <c r="O316" s="76"/>
      <c r="P316" s="76"/>
    </row>
    <row r="317" spans="1:17" x14ac:dyDescent="0.2">
      <c r="B317" s="73"/>
      <c r="C317" s="74"/>
      <c r="D317" s="73"/>
      <c r="E317" s="75"/>
      <c r="F317" s="76"/>
      <c r="G317" s="76"/>
      <c r="H317" s="76"/>
      <c r="I317" s="76"/>
      <c r="J317" s="76"/>
      <c r="K317" s="76"/>
      <c r="L317" s="76"/>
      <c r="M317" s="76"/>
      <c r="O317" s="76"/>
      <c r="P317" s="76"/>
    </row>
    <row r="318" spans="1:17" x14ac:dyDescent="0.2">
      <c r="B318" s="73"/>
      <c r="C318" s="74"/>
      <c r="D318" s="73"/>
      <c r="E318" s="75"/>
      <c r="F318" s="76"/>
      <c r="G318" s="76"/>
      <c r="H318" s="76"/>
      <c r="I318" s="76"/>
      <c r="J318" s="76"/>
      <c r="K318" s="76"/>
      <c r="L318" s="76"/>
      <c r="M318" s="76"/>
      <c r="O318" s="76"/>
      <c r="P318" s="76"/>
    </row>
    <row r="319" spans="1:17" x14ac:dyDescent="0.2">
      <c r="B319" s="73"/>
      <c r="C319" s="74"/>
      <c r="D319" s="73"/>
      <c r="E319" s="75"/>
      <c r="F319" s="76"/>
      <c r="G319" s="76"/>
      <c r="H319" s="76"/>
      <c r="I319" s="76"/>
      <c r="J319" s="76"/>
      <c r="K319" s="76"/>
      <c r="L319" s="76"/>
      <c r="M319" s="76"/>
      <c r="O319" s="76"/>
      <c r="P319" s="76"/>
    </row>
    <row r="320" spans="1:17" x14ac:dyDescent="0.2">
      <c r="B320" s="73"/>
      <c r="C320" s="74"/>
      <c r="D320" s="73"/>
      <c r="E320" s="75"/>
      <c r="F320" s="76"/>
      <c r="G320" s="76"/>
      <c r="H320" s="76"/>
      <c r="I320" s="76"/>
      <c r="J320" s="76"/>
      <c r="K320" s="76"/>
      <c r="L320" s="76"/>
      <c r="M320" s="76"/>
      <c r="O320" s="76"/>
      <c r="P320" s="76"/>
    </row>
    <row r="321" spans="2:16" customFormat="1" x14ac:dyDescent="0.2">
      <c r="B321" s="73"/>
      <c r="C321" s="74"/>
      <c r="D321" s="73"/>
      <c r="E321" s="75"/>
      <c r="F321" s="76"/>
      <c r="G321" s="76"/>
      <c r="H321" s="76"/>
      <c r="I321" s="76"/>
      <c r="J321" s="76"/>
      <c r="K321" s="76"/>
      <c r="L321" s="76"/>
      <c r="M321" s="76"/>
      <c r="O321" s="76"/>
      <c r="P321" s="76"/>
    </row>
    <row r="322" spans="2:16" customFormat="1" x14ac:dyDescent="0.2">
      <c r="B322" s="73"/>
      <c r="C322" s="74"/>
      <c r="D322" s="73"/>
      <c r="E322" s="75"/>
      <c r="F322" s="76"/>
      <c r="G322" s="76"/>
      <c r="H322" s="76"/>
      <c r="I322" s="76"/>
      <c r="J322" s="76"/>
      <c r="K322" s="76"/>
      <c r="L322" s="76"/>
      <c r="M322" s="76"/>
      <c r="O322" s="76"/>
      <c r="P322" s="76"/>
    </row>
    <row r="323" spans="2:16" customFormat="1" x14ac:dyDescent="0.2">
      <c r="B323" s="73"/>
      <c r="C323" s="74"/>
      <c r="D323" s="73"/>
      <c r="E323" s="75"/>
      <c r="F323" s="76"/>
      <c r="G323" s="76"/>
      <c r="H323" s="76"/>
      <c r="I323" s="76"/>
      <c r="J323" s="76"/>
      <c r="K323" s="76"/>
      <c r="L323" s="76"/>
      <c r="M323" s="76"/>
      <c r="O323" s="76"/>
      <c r="P323" s="76"/>
    </row>
    <row r="324" spans="2:16" customFormat="1" x14ac:dyDescent="0.2">
      <c r="B324" s="73"/>
      <c r="C324" s="74"/>
      <c r="D324" s="73"/>
      <c r="E324" s="75"/>
      <c r="F324" s="76"/>
      <c r="G324" s="76"/>
      <c r="H324" s="76"/>
      <c r="I324" s="76"/>
      <c r="J324" s="76"/>
      <c r="K324" s="76"/>
      <c r="L324" s="76"/>
      <c r="M324" s="76"/>
      <c r="O324" s="76"/>
      <c r="P324" s="76"/>
    </row>
    <row r="325" spans="2:16" customFormat="1" x14ac:dyDescent="0.2">
      <c r="B325" s="73"/>
      <c r="C325" s="74"/>
      <c r="D325" s="73"/>
      <c r="E325" s="75"/>
      <c r="F325" s="76"/>
      <c r="G325" s="76"/>
      <c r="H325" s="76"/>
      <c r="I325" s="76"/>
      <c r="J325" s="76"/>
      <c r="K325" s="76"/>
      <c r="L325" s="76"/>
      <c r="M325" s="76"/>
      <c r="O325" s="76"/>
      <c r="P325" s="76"/>
    </row>
    <row r="326" spans="2:16" customFormat="1" x14ac:dyDescent="0.2">
      <c r="B326" s="73"/>
      <c r="C326" s="74"/>
      <c r="D326" s="73"/>
      <c r="E326" s="75"/>
      <c r="F326" s="76"/>
      <c r="G326" s="76"/>
      <c r="H326" s="76"/>
      <c r="I326" s="76"/>
      <c r="J326" s="76"/>
      <c r="K326" s="76"/>
      <c r="L326" s="76"/>
      <c r="M326" s="76"/>
      <c r="O326" s="76"/>
      <c r="P326" s="76"/>
    </row>
    <row r="327" spans="2:16" customFormat="1" x14ac:dyDescent="0.2">
      <c r="B327" s="73"/>
      <c r="C327" s="74"/>
      <c r="D327" s="73"/>
      <c r="E327" s="75"/>
      <c r="F327" s="76"/>
      <c r="G327" s="76"/>
      <c r="H327" s="76"/>
      <c r="I327" s="76"/>
      <c r="J327" s="76"/>
      <c r="K327" s="76"/>
      <c r="L327" s="76"/>
      <c r="M327" s="76"/>
      <c r="O327" s="76"/>
      <c r="P327" s="76"/>
    </row>
    <row r="328" spans="2:16" customFormat="1" x14ac:dyDescent="0.2">
      <c r="B328" s="73"/>
      <c r="C328" s="74"/>
      <c r="D328" s="73"/>
      <c r="E328" s="75"/>
      <c r="F328" s="76"/>
      <c r="G328" s="76"/>
      <c r="H328" s="76"/>
      <c r="I328" s="76"/>
      <c r="J328" s="76"/>
      <c r="K328" s="76"/>
      <c r="L328" s="76"/>
      <c r="M328" s="76"/>
      <c r="O328" s="76"/>
      <c r="P328" s="76"/>
    </row>
    <row r="329" spans="2:16" customFormat="1" x14ac:dyDescent="0.2">
      <c r="B329" s="73"/>
      <c r="C329" s="74"/>
      <c r="D329" s="73"/>
      <c r="E329" s="75"/>
      <c r="F329" s="76"/>
      <c r="G329" s="76"/>
      <c r="H329" s="76"/>
      <c r="I329" s="76"/>
      <c r="J329" s="76"/>
      <c r="K329" s="76"/>
      <c r="L329" s="76"/>
      <c r="M329" s="76"/>
      <c r="O329" s="76"/>
      <c r="P329" s="76"/>
    </row>
    <row r="330" spans="2:16" customFormat="1" x14ac:dyDescent="0.2">
      <c r="B330" s="73"/>
      <c r="C330" s="74"/>
      <c r="D330" s="73"/>
      <c r="E330" s="75"/>
      <c r="F330" s="76"/>
      <c r="G330" s="76"/>
      <c r="H330" s="76"/>
      <c r="I330" s="76"/>
      <c r="J330" s="76"/>
      <c r="K330" s="76"/>
      <c r="L330" s="76"/>
      <c r="M330" s="76"/>
      <c r="O330" s="76"/>
      <c r="P330" s="76"/>
    </row>
    <row r="331" spans="2:16" customFormat="1" x14ac:dyDescent="0.2">
      <c r="B331" s="73"/>
      <c r="C331" s="74"/>
      <c r="D331" s="73"/>
      <c r="E331" s="75"/>
      <c r="F331" s="76"/>
      <c r="G331" s="76"/>
      <c r="H331" s="76"/>
      <c r="I331" s="76"/>
      <c r="J331" s="76"/>
      <c r="K331" s="76"/>
      <c r="L331" s="76"/>
      <c r="M331" s="76"/>
      <c r="O331" s="76"/>
      <c r="P331" s="76"/>
    </row>
    <row r="332" spans="2:16" customFormat="1" x14ac:dyDescent="0.2">
      <c r="B332" s="73"/>
      <c r="C332" s="74"/>
      <c r="D332" s="73"/>
      <c r="E332" s="75"/>
      <c r="F332" s="76"/>
      <c r="G332" s="76"/>
      <c r="H332" s="76"/>
      <c r="I332" s="76"/>
      <c r="J332" s="76"/>
      <c r="K332" s="76"/>
      <c r="L332" s="76"/>
      <c r="M332" s="76"/>
      <c r="O332" s="76"/>
      <c r="P332" s="76"/>
    </row>
    <row r="333" spans="2:16" customFormat="1" x14ac:dyDescent="0.2">
      <c r="B333" s="73"/>
      <c r="C333" s="74"/>
      <c r="D333" s="73"/>
      <c r="E333" s="75"/>
      <c r="F333" s="76"/>
      <c r="G333" s="76"/>
      <c r="H333" s="76"/>
      <c r="I333" s="76"/>
      <c r="J333" s="76"/>
      <c r="K333" s="76"/>
      <c r="L333" s="76"/>
      <c r="M333" s="76"/>
      <c r="O333" s="76"/>
      <c r="P333" s="76"/>
    </row>
    <row r="334" spans="2:16" customFormat="1" x14ac:dyDescent="0.2">
      <c r="B334" s="73"/>
      <c r="C334" s="74"/>
      <c r="D334" s="73"/>
      <c r="E334" s="75"/>
      <c r="F334" s="76"/>
      <c r="G334" s="76"/>
      <c r="H334" s="76"/>
      <c r="I334" s="76"/>
      <c r="J334" s="76"/>
      <c r="K334" s="76"/>
      <c r="L334" s="76"/>
      <c r="M334" s="76"/>
      <c r="O334" s="76"/>
      <c r="P334" s="76"/>
    </row>
    <row r="335" spans="2:16" customFormat="1" x14ac:dyDescent="0.2">
      <c r="B335" s="73"/>
      <c r="C335" s="74"/>
      <c r="D335" s="73"/>
      <c r="E335" s="75"/>
      <c r="F335" s="76"/>
      <c r="G335" s="76"/>
      <c r="H335" s="76"/>
      <c r="I335" s="76"/>
      <c r="J335" s="76"/>
      <c r="K335" s="76"/>
      <c r="L335" s="76"/>
      <c r="M335" s="76"/>
      <c r="O335" s="76"/>
      <c r="P335" s="76"/>
    </row>
    <row r="336" spans="2:16" customFormat="1" x14ac:dyDescent="0.2">
      <c r="B336" s="73"/>
      <c r="C336" s="74"/>
      <c r="D336" s="73"/>
      <c r="E336" s="75"/>
      <c r="F336" s="76"/>
      <c r="G336" s="76"/>
      <c r="H336" s="76"/>
      <c r="I336" s="76"/>
      <c r="J336" s="76"/>
      <c r="K336" s="76"/>
      <c r="L336" s="76"/>
      <c r="M336" s="76"/>
      <c r="O336" s="76"/>
      <c r="P336" s="76"/>
    </row>
    <row r="337" spans="2:16" customFormat="1" x14ac:dyDescent="0.2">
      <c r="B337" s="73"/>
      <c r="C337" s="74"/>
      <c r="D337" s="73"/>
      <c r="E337" s="75"/>
      <c r="F337" s="76"/>
      <c r="G337" s="76"/>
      <c r="H337" s="76"/>
      <c r="I337" s="76"/>
      <c r="J337" s="76"/>
      <c r="K337" s="76"/>
      <c r="L337" s="76"/>
      <c r="M337" s="76"/>
      <c r="O337" s="76"/>
      <c r="P337" s="76"/>
    </row>
    <row r="338" spans="2:16" customFormat="1" x14ac:dyDescent="0.2">
      <c r="B338" s="73"/>
      <c r="C338" s="74"/>
      <c r="D338" s="73"/>
      <c r="E338" s="75"/>
      <c r="F338" s="76"/>
      <c r="G338" s="76"/>
      <c r="H338" s="76"/>
      <c r="I338" s="76"/>
      <c r="J338" s="76"/>
      <c r="K338" s="76"/>
      <c r="L338" s="76"/>
      <c r="M338" s="76"/>
      <c r="O338" s="76"/>
      <c r="P338" s="76"/>
    </row>
    <row r="339" spans="2:16" customFormat="1" x14ac:dyDescent="0.2">
      <c r="B339" s="73"/>
      <c r="C339" s="74"/>
      <c r="D339" s="73"/>
      <c r="E339" s="75"/>
      <c r="F339" s="76"/>
      <c r="G339" s="76"/>
      <c r="H339" s="76"/>
      <c r="I339" s="76"/>
      <c r="J339" s="76"/>
      <c r="K339" s="76"/>
      <c r="L339" s="76"/>
      <c r="M339" s="76"/>
      <c r="O339" s="76"/>
      <c r="P339" s="76"/>
    </row>
    <row r="340" spans="2:16" customFormat="1" x14ac:dyDescent="0.2">
      <c r="B340" s="73"/>
      <c r="C340" s="74"/>
      <c r="D340" s="73"/>
      <c r="E340" s="75"/>
      <c r="F340" s="76"/>
      <c r="G340" s="76"/>
      <c r="H340" s="76"/>
      <c r="I340" s="76"/>
      <c r="J340" s="76"/>
      <c r="K340" s="76"/>
      <c r="L340" s="76"/>
      <c r="M340" s="76"/>
      <c r="O340" s="76"/>
      <c r="P340" s="76"/>
    </row>
    <row r="341" spans="2:16" customFormat="1" x14ac:dyDescent="0.2">
      <c r="B341" s="73"/>
      <c r="C341" s="74"/>
      <c r="D341" s="73"/>
      <c r="E341" s="75"/>
      <c r="F341" s="76"/>
      <c r="G341" s="76"/>
      <c r="H341" s="76"/>
      <c r="I341" s="76"/>
      <c r="J341" s="76"/>
      <c r="K341" s="76"/>
      <c r="L341" s="76"/>
      <c r="M341" s="76"/>
      <c r="O341" s="76"/>
      <c r="P341" s="76"/>
    </row>
    <row r="342" spans="2:16" customFormat="1" x14ac:dyDescent="0.2">
      <c r="B342" s="73"/>
      <c r="C342" s="74"/>
      <c r="D342" s="73"/>
      <c r="E342" s="75"/>
      <c r="F342" s="76"/>
      <c r="G342" s="76"/>
      <c r="H342" s="76"/>
      <c r="I342" s="76"/>
      <c r="J342" s="76"/>
      <c r="K342" s="76"/>
      <c r="L342" s="76"/>
      <c r="M342" s="76"/>
      <c r="O342" s="76"/>
      <c r="P342" s="76"/>
    </row>
    <row r="343" spans="2:16" customFormat="1" x14ac:dyDescent="0.2">
      <c r="B343" s="73"/>
      <c r="C343" s="74"/>
      <c r="D343" s="73"/>
      <c r="E343" s="75"/>
      <c r="F343" s="76"/>
      <c r="G343" s="76"/>
      <c r="H343" s="76"/>
      <c r="I343" s="76"/>
      <c r="J343" s="76"/>
      <c r="K343" s="76"/>
      <c r="L343" s="76"/>
      <c r="M343" s="76"/>
      <c r="O343" s="76"/>
      <c r="P343" s="76"/>
    </row>
    <row r="344" spans="2:16" customFormat="1" x14ac:dyDescent="0.2">
      <c r="B344" s="73"/>
      <c r="C344" s="74"/>
      <c r="D344" s="73"/>
      <c r="E344" s="75"/>
      <c r="F344" s="76"/>
      <c r="G344" s="76"/>
      <c r="H344" s="76"/>
      <c r="I344" s="76"/>
      <c r="J344" s="76"/>
      <c r="K344" s="76"/>
      <c r="L344" s="76"/>
      <c r="M344" s="76"/>
      <c r="O344" s="76"/>
      <c r="P344" s="76"/>
    </row>
    <row r="345" spans="2:16" customFormat="1" x14ac:dyDescent="0.2">
      <c r="B345" s="73"/>
      <c r="C345" s="74"/>
      <c r="D345" s="73"/>
      <c r="E345" s="75"/>
      <c r="F345" s="76"/>
      <c r="G345" s="76"/>
      <c r="H345" s="76"/>
      <c r="I345" s="76"/>
      <c r="J345" s="76"/>
      <c r="K345" s="76"/>
      <c r="L345" s="76"/>
      <c r="M345" s="76"/>
      <c r="O345" s="76"/>
      <c r="P345" s="76"/>
    </row>
    <row r="346" spans="2:16" customFormat="1" x14ac:dyDescent="0.2">
      <c r="B346" s="73"/>
      <c r="C346" s="74"/>
      <c r="D346" s="73"/>
      <c r="E346" s="75"/>
      <c r="F346" s="76"/>
      <c r="G346" s="76"/>
      <c r="H346" s="76"/>
      <c r="I346" s="76"/>
      <c r="J346" s="76"/>
      <c r="K346" s="76"/>
      <c r="L346" s="76"/>
      <c r="M346" s="76"/>
      <c r="O346" s="76"/>
      <c r="P346" s="76"/>
    </row>
    <row r="347" spans="2:16" customFormat="1" x14ac:dyDescent="0.2">
      <c r="B347" s="73"/>
      <c r="C347" s="74"/>
      <c r="D347" s="73"/>
      <c r="E347" s="75"/>
      <c r="F347" s="76"/>
      <c r="G347" s="76"/>
      <c r="H347" s="76"/>
      <c r="I347" s="76"/>
      <c r="J347" s="76"/>
      <c r="K347" s="76"/>
      <c r="L347" s="76"/>
      <c r="M347" s="76"/>
      <c r="O347" s="76"/>
      <c r="P347" s="76"/>
    </row>
    <row r="348" spans="2:16" customFormat="1" x14ac:dyDescent="0.2">
      <c r="B348" s="73"/>
      <c r="C348" s="74"/>
      <c r="D348" s="73"/>
      <c r="E348" s="75"/>
      <c r="F348" s="76"/>
      <c r="G348" s="76"/>
      <c r="H348" s="76"/>
      <c r="I348" s="76"/>
      <c r="J348" s="76"/>
      <c r="K348" s="76"/>
      <c r="L348" s="76"/>
      <c r="M348" s="76"/>
      <c r="O348" s="76"/>
      <c r="P348" s="76"/>
    </row>
    <row r="349" spans="2:16" customFormat="1" x14ac:dyDescent="0.2">
      <c r="B349" s="73"/>
      <c r="C349" s="74"/>
      <c r="D349" s="73"/>
      <c r="E349" s="75"/>
      <c r="F349" s="76"/>
      <c r="G349" s="76"/>
      <c r="H349" s="76"/>
      <c r="I349" s="76"/>
      <c r="J349" s="76"/>
      <c r="K349" s="76"/>
      <c r="L349" s="76"/>
      <c r="M349" s="76"/>
      <c r="O349" s="76"/>
      <c r="P349" s="76"/>
    </row>
    <row r="350" spans="2:16" customFormat="1" x14ac:dyDescent="0.2">
      <c r="B350" s="73"/>
      <c r="C350" s="74"/>
      <c r="D350" s="73"/>
      <c r="E350" s="75"/>
      <c r="F350" s="76"/>
      <c r="G350" s="76"/>
      <c r="H350" s="76"/>
      <c r="I350" s="76"/>
      <c r="J350" s="76"/>
      <c r="K350" s="76"/>
      <c r="L350" s="76"/>
      <c r="M350" s="76"/>
      <c r="O350" s="76"/>
      <c r="P350" s="76"/>
    </row>
    <row r="351" spans="2:16" customFormat="1" x14ac:dyDescent="0.2">
      <c r="B351" s="73"/>
      <c r="C351" s="74"/>
      <c r="D351" s="73"/>
      <c r="E351" s="75"/>
      <c r="F351" s="76"/>
      <c r="G351" s="76"/>
      <c r="H351" s="76"/>
      <c r="I351" s="76"/>
      <c r="J351" s="76"/>
      <c r="K351" s="76"/>
      <c r="L351" s="76"/>
      <c r="M351" s="76"/>
      <c r="O351" s="76"/>
      <c r="P351" s="76"/>
    </row>
    <row r="352" spans="2:16" customFormat="1" x14ac:dyDescent="0.2">
      <c r="B352" s="73"/>
      <c r="C352" s="74"/>
      <c r="D352" s="73"/>
      <c r="E352" s="75"/>
      <c r="F352" s="76"/>
      <c r="G352" s="76"/>
      <c r="H352" s="76"/>
      <c r="I352" s="76"/>
      <c r="J352" s="76"/>
      <c r="K352" s="76"/>
      <c r="L352" s="76"/>
      <c r="M352" s="76"/>
      <c r="O352" s="76"/>
      <c r="P352" s="76"/>
    </row>
    <row r="353" spans="2:16" customFormat="1" x14ac:dyDescent="0.2">
      <c r="B353" s="73"/>
      <c r="C353" s="74"/>
      <c r="D353" s="73"/>
      <c r="E353" s="75"/>
      <c r="F353" s="76"/>
      <c r="G353" s="76"/>
      <c r="H353" s="76"/>
      <c r="I353" s="76"/>
      <c r="J353" s="76"/>
      <c r="K353" s="76"/>
      <c r="L353" s="76"/>
      <c r="M353" s="76"/>
      <c r="O353" s="76"/>
      <c r="P353" s="76"/>
    </row>
    <row r="354" spans="2:16" customFormat="1" x14ac:dyDescent="0.2">
      <c r="B354" s="73"/>
      <c r="C354" s="74"/>
      <c r="D354" s="73"/>
      <c r="E354" s="75"/>
      <c r="F354" s="76"/>
      <c r="G354" s="76"/>
      <c r="H354" s="76"/>
      <c r="I354" s="76"/>
      <c r="J354" s="76"/>
      <c r="K354" s="76"/>
      <c r="L354" s="76"/>
      <c r="M354" s="76"/>
      <c r="O354" s="76"/>
      <c r="P354" s="76"/>
    </row>
    <row r="355" spans="2:16" customFormat="1" x14ac:dyDescent="0.2">
      <c r="B355" s="73"/>
      <c r="C355" s="74"/>
      <c r="D355" s="73"/>
      <c r="E355" s="75"/>
      <c r="F355" s="76"/>
      <c r="G355" s="76"/>
      <c r="H355" s="76"/>
      <c r="I355" s="76"/>
      <c r="J355" s="76"/>
      <c r="K355" s="76"/>
      <c r="L355" s="76"/>
      <c r="M355" s="76"/>
      <c r="O355" s="76"/>
      <c r="P355" s="76"/>
    </row>
    <row r="356" spans="2:16" customFormat="1" x14ac:dyDescent="0.2">
      <c r="B356" s="73"/>
      <c r="C356" s="74"/>
      <c r="D356" s="73"/>
      <c r="E356" s="75"/>
      <c r="F356" s="76"/>
      <c r="G356" s="76"/>
      <c r="H356" s="76"/>
      <c r="I356" s="76"/>
      <c r="J356" s="76"/>
      <c r="K356" s="76"/>
      <c r="L356" s="76"/>
      <c r="M356" s="76"/>
      <c r="O356" s="76"/>
      <c r="P356" s="76"/>
    </row>
    <row r="357" spans="2:16" customFormat="1" x14ac:dyDescent="0.2">
      <c r="B357" s="73"/>
      <c r="C357" s="74"/>
      <c r="D357" s="73"/>
      <c r="E357" s="75"/>
      <c r="F357" s="76"/>
      <c r="G357" s="76"/>
      <c r="H357" s="76"/>
      <c r="I357" s="76"/>
      <c r="J357" s="76"/>
      <c r="K357" s="76"/>
      <c r="L357" s="76"/>
      <c r="M357" s="76"/>
      <c r="O357" s="76"/>
      <c r="P357" s="76"/>
    </row>
    <row r="358" spans="2:16" customFormat="1" x14ac:dyDescent="0.2">
      <c r="B358" s="73"/>
      <c r="C358" s="74"/>
      <c r="D358" s="73"/>
      <c r="E358" s="75"/>
      <c r="F358" s="76"/>
      <c r="G358" s="76"/>
      <c r="H358" s="76"/>
      <c r="I358" s="76"/>
      <c r="J358" s="76"/>
      <c r="K358" s="76"/>
      <c r="L358" s="76"/>
      <c r="M358" s="76"/>
      <c r="O358" s="76"/>
      <c r="P358" s="76"/>
    </row>
    <row r="359" spans="2:16" customFormat="1" x14ac:dyDescent="0.2">
      <c r="B359" s="73"/>
      <c r="C359" s="74"/>
      <c r="D359" s="73"/>
      <c r="E359" s="75"/>
      <c r="F359" s="76"/>
      <c r="G359" s="76"/>
      <c r="H359" s="76"/>
      <c r="I359" s="76"/>
      <c r="J359" s="76"/>
      <c r="K359" s="76"/>
      <c r="L359" s="76"/>
      <c r="M359" s="76"/>
      <c r="O359" s="76"/>
      <c r="P359" s="76"/>
    </row>
    <row r="360" spans="2:16" customFormat="1" x14ac:dyDescent="0.2">
      <c r="B360" s="73"/>
      <c r="C360" s="74"/>
      <c r="D360" s="73"/>
      <c r="E360" s="75"/>
      <c r="F360" s="76"/>
      <c r="G360" s="76"/>
      <c r="H360" s="76"/>
      <c r="I360" s="76"/>
      <c r="J360" s="76"/>
      <c r="K360" s="76"/>
      <c r="L360" s="76"/>
      <c r="M360" s="76"/>
      <c r="O360" s="76"/>
      <c r="P360" s="76"/>
    </row>
    <row r="361" spans="2:16" customFormat="1" x14ac:dyDescent="0.2">
      <c r="B361" s="73"/>
      <c r="C361" s="74"/>
      <c r="D361" s="73"/>
      <c r="E361" s="75"/>
      <c r="F361" s="76"/>
      <c r="G361" s="76"/>
      <c r="H361" s="76"/>
      <c r="I361" s="76"/>
      <c r="J361" s="76"/>
      <c r="K361" s="76"/>
      <c r="L361" s="76"/>
      <c r="M361" s="76"/>
      <c r="O361" s="76"/>
      <c r="P361" s="76"/>
    </row>
    <row r="362" spans="2:16" customFormat="1" x14ac:dyDescent="0.2">
      <c r="B362" s="73"/>
      <c r="C362" s="74"/>
      <c r="D362" s="73"/>
      <c r="E362" s="75"/>
      <c r="F362" s="76"/>
      <c r="G362" s="76"/>
      <c r="H362" s="76"/>
      <c r="I362" s="76"/>
      <c r="J362" s="76"/>
      <c r="K362" s="76"/>
      <c r="L362" s="76"/>
      <c r="M362" s="76"/>
      <c r="O362" s="76"/>
      <c r="P362" s="76"/>
    </row>
    <row r="363" spans="2:16" customFormat="1" x14ac:dyDescent="0.2">
      <c r="B363" s="73"/>
      <c r="C363" s="74"/>
      <c r="D363" s="73"/>
      <c r="E363" s="75"/>
      <c r="F363" s="76"/>
      <c r="G363" s="76"/>
      <c r="H363" s="76"/>
      <c r="I363" s="76"/>
      <c r="J363" s="76"/>
      <c r="K363" s="76"/>
      <c r="L363" s="76"/>
      <c r="M363" s="76"/>
      <c r="O363" s="76"/>
      <c r="P363" s="76"/>
    </row>
    <row r="364" spans="2:16" customFormat="1" x14ac:dyDescent="0.2">
      <c r="B364" s="73"/>
      <c r="C364" s="74"/>
      <c r="D364" s="73"/>
      <c r="E364" s="75"/>
      <c r="F364" s="76"/>
      <c r="G364" s="76"/>
      <c r="H364" s="76"/>
      <c r="I364" s="76"/>
      <c r="J364" s="76"/>
      <c r="K364" s="76"/>
      <c r="L364" s="76"/>
      <c r="M364" s="76"/>
      <c r="O364" s="76"/>
      <c r="P364" s="76"/>
    </row>
    <row r="365" spans="2:16" customFormat="1" x14ac:dyDescent="0.2">
      <c r="B365" s="73"/>
      <c r="C365" s="74"/>
      <c r="D365" s="73"/>
      <c r="E365" s="75"/>
      <c r="F365" s="76"/>
      <c r="G365" s="76"/>
      <c r="H365" s="76"/>
      <c r="I365" s="76"/>
      <c r="J365" s="76"/>
      <c r="K365" s="76"/>
      <c r="L365" s="76"/>
      <c r="M365" s="76"/>
      <c r="O365" s="76"/>
      <c r="P365" s="76"/>
    </row>
    <row r="366" spans="2:16" customFormat="1" x14ac:dyDescent="0.2">
      <c r="B366" s="73"/>
      <c r="C366" s="74"/>
      <c r="D366" s="73"/>
      <c r="E366" s="75"/>
      <c r="F366" s="76"/>
      <c r="G366" s="76"/>
      <c r="H366" s="76"/>
      <c r="I366" s="76"/>
      <c r="J366" s="76"/>
      <c r="K366" s="76"/>
      <c r="L366" s="76"/>
      <c r="M366" s="76"/>
      <c r="O366" s="76"/>
      <c r="P366" s="76"/>
    </row>
    <row r="367" spans="2:16" customFormat="1" x14ac:dyDescent="0.2">
      <c r="B367" s="73"/>
      <c r="C367" s="74"/>
      <c r="D367" s="73"/>
      <c r="E367" s="75"/>
      <c r="F367" s="76"/>
      <c r="G367" s="76"/>
      <c r="H367" s="76"/>
      <c r="I367" s="76"/>
      <c r="J367" s="76"/>
      <c r="K367" s="76"/>
      <c r="L367" s="76"/>
      <c r="M367" s="76"/>
      <c r="O367" s="76"/>
      <c r="P367" s="76"/>
    </row>
    <row r="368" spans="2:16" customFormat="1" x14ac:dyDescent="0.2">
      <c r="B368" s="73"/>
      <c r="C368" s="74"/>
      <c r="D368" s="73"/>
      <c r="E368" s="75"/>
      <c r="F368" s="76"/>
      <c r="G368" s="76"/>
      <c r="H368" s="76"/>
      <c r="I368" s="76"/>
      <c r="J368" s="76"/>
      <c r="K368" s="76"/>
      <c r="L368" s="76"/>
      <c r="M368" s="76"/>
      <c r="O368" s="76"/>
      <c r="P368" s="76"/>
    </row>
    <row r="369" spans="2:16" customFormat="1" x14ac:dyDescent="0.2">
      <c r="B369" s="73"/>
      <c r="C369" s="74"/>
      <c r="D369" s="73"/>
      <c r="E369" s="75"/>
      <c r="F369" s="76"/>
      <c r="G369" s="76"/>
      <c r="H369" s="76"/>
      <c r="I369" s="76"/>
      <c r="J369" s="76"/>
      <c r="K369" s="76"/>
      <c r="L369" s="76"/>
      <c r="M369" s="76"/>
      <c r="O369" s="76"/>
      <c r="P369" s="76"/>
    </row>
    <row r="370" spans="2:16" customFormat="1" x14ac:dyDescent="0.2">
      <c r="B370" s="73"/>
      <c r="C370" s="74"/>
      <c r="D370" s="73"/>
      <c r="E370" s="75"/>
      <c r="F370" s="76"/>
      <c r="G370" s="76"/>
      <c r="H370" s="76"/>
      <c r="I370" s="76"/>
      <c r="J370" s="76"/>
      <c r="K370" s="76"/>
      <c r="L370" s="76"/>
      <c r="M370" s="76"/>
      <c r="O370" s="76"/>
      <c r="P370" s="76"/>
    </row>
    <row r="371" spans="2:16" customFormat="1" x14ac:dyDescent="0.2">
      <c r="B371" s="73"/>
      <c r="C371" s="74"/>
      <c r="D371" s="73"/>
      <c r="E371" s="75"/>
      <c r="F371" s="76"/>
      <c r="G371" s="76"/>
      <c r="H371" s="76"/>
      <c r="I371" s="76"/>
      <c r="J371" s="76"/>
      <c r="K371" s="76"/>
      <c r="L371" s="76"/>
      <c r="M371" s="76"/>
      <c r="O371" s="76"/>
      <c r="P371" s="76"/>
    </row>
    <row r="372" spans="2:16" customFormat="1" x14ac:dyDescent="0.2">
      <c r="B372" s="73"/>
      <c r="C372" s="74"/>
      <c r="D372" s="73"/>
      <c r="E372" s="75"/>
      <c r="F372" s="76"/>
      <c r="G372" s="76"/>
      <c r="H372" s="76"/>
      <c r="I372" s="76"/>
      <c r="J372" s="76"/>
      <c r="K372" s="76"/>
      <c r="L372" s="76"/>
      <c r="M372" s="76"/>
      <c r="O372" s="76"/>
      <c r="P372" s="76"/>
    </row>
    <row r="373" spans="2:16" customFormat="1" x14ac:dyDescent="0.2">
      <c r="B373" s="73"/>
      <c r="C373" s="74"/>
      <c r="D373" s="73"/>
      <c r="E373" s="75"/>
      <c r="F373" s="76"/>
      <c r="G373" s="76"/>
      <c r="H373" s="76"/>
      <c r="I373" s="76"/>
      <c r="J373" s="76"/>
      <c r="K373" s="76"/>
      <c r="L373" s="76"/>
      <c r="M373" s="76"/>
      <c r="O373" s="76"/>
      <c r="P373" s="76"/>
    </row>
    <row r="374" spans="2:16" customFormat="1" x14ac:dyDescent="0.2">
      <c r="B374" s="73"/>
      <c r="C374" s="74"/>
      <c r="D374" s="73"/>
      <c r="E374" s="75"/>
      <c r="F374" s="76"/>
      <c r="G374" s="76"/>
      <c r="H374" s="76"/>
      <c r="I374" s="76"/>
      <c r="J374" s="76"/>
      <c r="K374" s="76"/>
      <c r="L374" s="76"/>
      <c r="M374" s="76"/>
      <c r="O374" s="76"/>
      <c r="P374" s="76"/>
    </row>
    <row r="375" spans="2:16" customFormat="1" x14ac:dyDescent="0.2">
      <c r="B375" s="73"/>
      <c r="C375" s="74"/>
      <c r="D375" s="73"/>
      <c r="E375" s="75"/>
      <c r="F375" s="76"/>
      <c r="G375" s="76"/>
      <c r="H375" s="76"/>
      <c r="I375" s="76"/>
      <c r="J375" s="76"/>
      <c r="K375" s="76"/>
      <c r="L375" s="76"/>
      <c r="M375" s="76"/>
      <c r="O375" s="76"/>
      <c r="P375" s="76"/>
    </row>
  </sheetData>
  <phoneticPr fontId="2" type="noConversion"/>
  <pageMargins left="0.75" right="0.75" top="1" bottom="1"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7"/>
  <sheetViews>
    <sheetView showGridLines="0" workbookViewId="0">
      <selection activeCell="N13" sqref="N13"/>
    </sheetView>
  </sheetViews>
  <sheetFormatPr defaultColWidth="11.42578125" defaultRowHeight="18.75" x14ac:dyDescent="0.3"/>
  <cols>
    <col min="1" max="1" width="26.85546875" style="119" customWidth="1"/>
    <col min="2" max="2" width="2.5703125" style="119" customWidth="1"/>
    <col min="3" max="3" width="35.85546875" style="119" customWidth="1"/>
    <col min="4" max="16384" width="11.42578125" style="119"/>
  </cols>
  <sheetData>
    <row r="2" spans="1:6" ht="19.5" thickBot="1" x14ac:dyDescent="0.35"/>
    <row r="3" spans="1:6" ht="19.5" thickBot="1" x14ac:dyDescent="0.35">
      <c r="A3" s="122" t="s">
        <v>503</v>
      </c>
      <c r="C3" s="121"/>
    </row>
    <row r="4" spans="1:6" ht="8.25" customHeight="1" thickBot="1" x14ac:dyDescent="0.35"/>
    <row r="5" spans="1:6" ht="19.5" thickBot="1" x14ac:dyDescent="0.35">
      <c r="A5" s="122" t="s">
        <v>321</v>
      </c>
      <c r="C5" s="121"/>
    </row>
    <row r="6" spans="1:6" ht="8.25" customHeight="1" thickBot="1" x14ac:dyDescent="0.35"/>
    <row r="7" spans="1:6" ht="19.5" thickBot="1" x14ac:dyDescent="0.35">
      <c r="A7" s="122" t="s">
        <v>504</v>
      </c>
      <c r="C7" s="124"/>
      <c r="D7" s="123"/>
      <c r="E7" s="123"/>
      <c r="F7" s="123"/>
    </row>
  </sheetData>
  <phoneticPr fontId="2" type="noConversion"/>
  <dataValidations count="2">
    <dataValidation type="list" allowBlank="1" showInputMessage="1" showErrorMessage="1" sqref="C3">
      <formula1>mpi</formula1>
    </dataValidation>
    <dataValidation type="list" allowBlank="1" showInputMessage="1" showErrorMessage="1" sqref="C5">
      <formula1>EQUIP</formula1>
    </dataValidation>
  </dataValidations>
  <pageMargins left="0.75" right="0.75" top="1" bottom="1"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showGridLines="0" zoomScale="85" zoomScaleNormal="125" workbookViewId="0">
      <selection activeCell="O22" sqref="O22"/>
    </sheetView>
  </sheetViews>
  <sheetFormatPr defaultColWidth="11.42578125" defaultRowHeight="11.25" x14ac:dyDescent="0.2"/>
  <cols>
    <col min="1" max="1" width="35.7109375" style="25" customWidth="1"/>
    <col min="2" max="2" width="3" style="25" customWidth="1"/>
    <col min="3" max="3" width="24.42578125" style="25" customWidth="1"/>
    <col min="4" max="4" width="1.42578125" style="25" customWidth="1"/>
    <col min="5" max="5" width="16.42578125" style="25" customWidth="1"/>
    <col min="6" max="6" width="13.85546875" style="25" customWidth="1"/>
    <col min="7" max="7" width="1.85546875" style="25" customWidth="1"/>
    <col min="8" max="8" width="14.5703125" style="25" customWidth="1"/>
    <col min="9" max="9" width="2.28515625" style="25" customWidth="1"/>
    <col min="10" max="10" width="11.42578125" style="25"/>
    <col min="11" max="11" width="1.7109375" style="25" customWidth="1"/>
    <col min="12" max="16384" width="11.42578125" style="25"/>
  </cols>
  <sheetData>
    <row r="1" spans="1:12" ht="13.5" customHeight="1" x14ac:dyDescent="0.2">
      <c r="A1" s="310" t="s">
        <v>348</v>
      </c>
      <c r="B1" s="311"/>
      <c r="C1" s="311"/>
      <c r="D1" s="311"/>
      <c r="E1" s="311"/>
      <c r="F1" s="311"/>
      <c r="G1" s="311"/>
      <c r="H1" s="311"/>
      <c r="I1" s="311"/>
      <c r="J1" s="311"/>
      <c r="K1" s="312"/>
    </row>
    <row r="2" spans="1:12" ht="9.75" customHeight="1" thickBot="1" x14ac:dyDescent="0.25">
      <c r="A2" s="45"/>
      <c r="B2" s="46"/>
      <c r="C2" s="46"/>
      <c r="D2" s="46"/>
      <c r="E2" s="46"/>
      <c r="F2" s="46"/>
      <c r="G2" s="46"/>
      <c r="H2" s="46"/>
      <c r="I2" s="46"/>
      <c r="J2" s="46"/>
      <c r="K2" s="47"/>
    </row>
    <row r="3" spans="1:12" ht="13.5" customHeight="1" thickBot="1" x14ac:dyDescent="0.25">
      <c r="A3" s="48" t="s">
        <v>0</v>
      </c>
      <c r="B3" s="46"/>
      <c r="C3" s="231">
        <f>'dades bàsiques'!C3</f>
        <v>0</v>
      </c>
      <c r="D3" s="46"/>
      <c r="E3" s="50" t="s">
        <v>433</v>
      </c>
      <c r="F3" s="316">
        <f>'dades bàsiques'!C7</f>
        <v>0</v>
      </c>
      <c r="G3" s="317"/>
      <c r="H3" s="317"/>
      <c r="I3" s="318"/>
      <c r="J3" s="46"/>
      <c r="K3" s="47"/>
    </row>
    <row r="4" spans="1:12" ht="6.75" customHeight="1" thickBot="1" x14ac:dyDescent="0.25">
      <c r="A4" s="45"/>
      <c r="B4" s="46"/>
      <c r="C4" s="46"/>
      <c r="D4" s="46"/>
      <c r="E4" s="46"/>
      <c r="F4" s="46"/>
      <c r="G4" s="46"/>
      <c r="H4" s="46"/>
      <c r="I4" s="46"/>
      <c r="J4" s="46"/>
      <c r="K4" s="47"/>
    </row>
    <row r="5" spans="1:12" ht="13.5" customHeight="1" thickBot="1" x14ac:dyDescent="0.25">
      <c r="A5" s="48" t="s">
        <v>317</v>
      </c>
      <c r="B5" s="46"/>
      <c r="C5" s="231" t="str">
        <f>IF(ISERROR(VLOOKUP(C3,zc,2,FALSE)),"",VLOOKUP(C3,zc,2,FALSE))</f>
        <v/>
      </c>
      <c r="D5" s="46"/>
      <c r="E5" s="50" t="s">
        <v>453</v>
      </c>
      <c r="F5" s="81"/>
      <c r="G5" s="46"/>
      <c r="H5" s="326" t="s">
        <v>459</v>
      </c>
      <c r="I5" s="327" t="str">
        <f>IF(ISERROR(VLOOKUP(C3,graus15,MATCH(F5,GD!B1:AA1,0),FALSE)),"",VLOOKUP(C3,graus15,MATCH(F5,GD!B1:AA1,0),FALSE))</f>
        <v/>
      </c>
      <c r="J5" s="328"/>
      <c r="K5" s="47"/>
    </row>
    <row r="6" spans="1:12" ht="6.75" customHeight="1" thickBot="1" x14ac:dyDescent="0.25">
      <c r="A6" s="45"/>
      <c r="B6" s="46"/>
      <c r="C6" s="46"/>
      <c r="D6" s="46"/>
      <c r="E6" s="46"/>
      <c r="F6" s="46"/>
      <c r="G6" s="46"/>
      <c r="H6" s="326"/>
      <c r="I6" s="46"/>
      <c r="J6" s="46"/>
      <c r="K6" s="47"/>
    </row>
    <row r="7" spans="1:12" ht="12.75" customHeight="1" thickBot="1" x14ac:dyDescent="0.25">
      <c r="A7" s="48" t="s">
        <v>321</v>
      </c>
      <c r="B7" s="46"/>
      <c r="C7" s="231">
        <f>'dades bàsiques'!C5</f>
        <v>0</v>
      </c>
      <c r="D7" s="46"/>
      <c r="E7" s="46"/>
      <c r="F7" s="322" t="s">
        <v>454</v>
      </c>
      <c r="G7" s="46"/>
      <c r="H7" s="46"/>
      <c r="I7" s="46"/>
      <c r="J7" s="46"/>
      <c r="K7" s="47"/>
      <c r="L7" s="60" t="s">
        <v>442</v>
      </c>
    </row>
    <row r="8" spans="1:12" ht="7.5" customHeight="1" thickBot="1" x14ac:dyDescent="0.25">
      <c r="A8" s="45"/>
      <c r="B8" s="46"/>
      <c r="C8" s="46"/>
      <c r="D8" s="46"/>
      <c r="E8" s="46"/>
      <c r="F8" s="322"/>
      <c r="G8" s="46"/>
      <c r="H8" s="46"/>
      <c r="I8" s="46"/>
      <c r="J8" s="46"/>
      <c r="K8" s="47"/>
    </row>
    <row r="9" spans="1:12" ht="12" thickBot="1" x14ac:dyDescent="0.25">
      <c r="A9" s="48" t="s">
        <v>333</v>
      </c>
      <c r="B9" s="46"/>
      <c r="C9" s="30"/>
      <c r="D9" s="46"/>
      <c r="E9" s="46"/>
      <c r="F9" s="322"/>
      <c r="G9" s="46"/>
      <c r="H9" s="50" t="s">
        <v>347</v>
      </c>
      <c r="I9" s="46"/>
      <c r="J9" s="46"/>
      <c r="K9" s="47"/>
    </row>
    <row r="10" spans="1:12" ht="6.75" customHeight="1" thickBot="1" x14ac:dyDescent="0.25">
      <c r="A10" s="45"/>
      <c r="B10" s="46"/>
      <c r="C10" s="46"/>
      <c r="D10" s="46"/>
      <c r="E10" s="46"/>
      <c r="F10" s="46"/>
      <c r="G10" s="46"/>
      <c r="H10" s="46"/>
      <c r="I10" s="46"/>
      <c r="J10" s="46"/>
      <c r="K10" s="47"/>
    </row>
    <row r="11" spans="1:12" ht="12" thickBot="1" x14ac:dyDescent="0.25">
      <c r="A11" s="48" t="s">
        <v>340</v>
      </c>
      <c r="B11" s="46"/>
      <c r="C11" s="31"/>
      <c r="D11" s="46"/>
      <c r="E11" s="49" t="s">
        <v>470</v>
      </c>
      <c r="F11" s="233" t="str">
        <f>IF(ISERROR(IF(C9="Electricitat",(C11*1000)/(C17*I5),C11/C17)),"",IF(C9="Electricitat",(C11*1000)/(C17*I5),C11/C17))</f>
        <v/>
      </c>
      <c r="G11" s="51"/>
      <c r="H11" s="234" t="str">
        <f>IF(ISERROR((F11-C26)/C26),"",(F11-C26)/C26)</f>
        <v/>
      </c>
      <c r="I11" s="46"/>
      <c r="J11" s="46"/>
      <c r="K11" s="47"/>
    </row>
    <row r="12" spans="1:12" ht="12" customHeight="1" thickBot="1" x14ac:dyDescent="0.25">
      <c r="A12" s="45"/>
      <c r="B12" s="46"/>
      <c r="C12" s="52"/>
      <c r="D12" s="46"/>
      <c r="E12" s="46"/>
      <c r="F12" s="53"/>
      <c r="G12" s="51"/>
      <c r="H12" s="51"/>
      <c r="I12" s="46"/>
      <c r="J12" s="49">
        <f>C9</f>
        <v>0</v>
      </c>
      <c r="K12" s="47"/>
    </row>
    <row r="13" spans="1:12" ht="12" thickBot="1" x14ac:dyDescent="0.25">
      <c r="A13" s="48" t="s">
        <v>341</v>
      </c>
      <c r="B13" s="46"/>
      <c r="C13" s="31"/>
      <c r="D13" s="46"/>
      <c r="E13" s="49" t="s">
        <v>455</v>
      </c>
      <c r="F13" s="233" t="str">
        <f>IF(C15=0,"",IF(F5&gt;0,IF(ISERROR((C13*1000)/(C17*I5)),"",(C13*1000)/(C17*I5)),"Any dades!"))</f>
        <v/>
      </c>
      <c r="G13" s="51"/>
      <c r="H13" s="234" t="str">
        <f>IF(F13="Any dades!",F13,IF(ISERROR(IF(C9="Electricitat","No aplica",(F13-C28)/C28)),"",IF(C9="Electricitat","No aplica",(F13-C28)/C28)))</f>
        <v/>
      </c>
      <c r="I13" s="46"/>
      <c r="J13" s="234" t="str">
        <f>IF(F13="Any dades!",F13,IF(ISERROR(IF(C9="Electricitat","No aplica",IF(C30="s/d","s/d",(F13-C30)/C30))),"",IF(C9="Electricitat","No aplica",IF(C30="s/d","s/d",(F13-C30)/C30))))</f>
        <v/>
      </c>
      <c r="K13" s="47"/>
    </row>
    <row r="14" spans="1:12" ht="6.75" customHeight="1" thickBot="1" x14ac:dyDescent="0.25">
      <c r="A14" s="45"/>
      <c r="B14" s="46"/>
      <c r="C14" s="52"/>
      <c r="D14" s="46"/>
      <c r="E14" s="46"/>
      <c r="F14" s="53"/>
      <c r="G14" s="51"/>
      <c r="H14" s="51"/>
      <c r="I14" s="46"/>
      <c r="J14" s="46"/>
      <c r="K14" s="47"/>
    </row>
    <row r="15" spans="1:12" ht="12" thickBot="1" x14ac:dyDescent="0.25">
      <c r="A15" s="48" t="s">
        <v>342</v>
      </c>
      <c r="B15" s="46"/>
      <c r="C15" s="232">
        <f>C11+C13</f>
        <v>0</v>
      </c>
      <c r="D15" s="46"/>
      <c r="E15" s="49" t="s">
        <v>456</v>
      </c>
      <c r="F15" s="233" t="str">
        <f>IF(F13="Any dades!",F13,IF(ISERROR(F11+F13),"",F11+F13))</f>
        <v/>
      </c>
      <c r="G15" s="51"/>
      <c r="H15" s="234" t="str">
        <f>IF(F13="Any dades!",F13,IF(ISERROR((F15-C33)/C33),"",(F15-C33)/C33))</f>
        <v/>
      </c>
      <c r="I15" s="46"/>
      <c r="J15" s="46"/>
      <c r="K15" s="47"/>
    </row>
    <row r="16" spans="1:12" ht="8.25" customHeight="1" thickBot="1" x14ac:dyDescent="0.25">
      <c r="A16" s="45"/>
      <c r="B16" s="46"/>
      <c r="C16" s="52"/>
      <c r="D16" s="46"/>
      <c r="E16" s="46"/>
      <c r="F16" s="46"/>
      <c r="G16" s="46"/>
      <c r="H16" s="46"/>
      <c r="I16" s="46"/>
      <c r="J16" s="46"/>
      <c r="K16" s="47"/>
    </row>
    <row r="17" spans="1:11" ht="12" thickBot="1" x14ac:dyDescent="0.25">
      <c r="A17" s="48" t="s">
        <v>363</v>
      </c>
      <c r="B17" s="46"/>
      <c r="C17" s="31"/>
      <c r="D17" s="46"/>
      <c r="E17" s="49" t="s">
        <v>369</v>
      </c>
      <c r="F17" s="234" t="str">
        <f>IF(ISERROR(IF(C9="Electricitat","NQ",C13/C15)),"",IF(C9="Electricitat","NQ",C13/C15))</f>
        <v/>
      </c>
      <c r="G17" s="46"/>
      <c r="H17" s="46"/>
      <c r="I17" s="46"/>
      <c r="J17" s="46"/>
      <c r="K17" s="47"/>
    </row>
    <row r="18" spans="1:11" ht="16.5" customHeight="1" x14ac:dyDescent="0.2">
      <c r="A18" s="45"/>
      <c r="B18" s="46"/>
      <c r="C18" s="46"/>
      <c r="D18" s="46"/>
      <c r="E18" s="105" t="s">
        <v>465</v>
      </c>
      <c r="F18" s="46"/>
      <c r="G18" s="46"/>
      <c r="H18" s="46"/>
      <c r="I18" s="46"/>
      <c r="J18" s="46"/>
      <c r="K18" s="47"/>
    </row>
    <row r="19" spans="1:11" ht="16.5" customHeight="1" thickBot="1" x14ac:dyDescent="0.25">
      <c r="A19" s="109" t="s">
        <v>474</v>
      </c>
      <c r="B19" s="46"/>
      <c r="C19" s="46"/>
      <c r="D19" s="46"/>
      <c r="E19" s="105"/>
      <c r="F19" s="46"/>
      <c r="G19" s="46"/>
      <c r="H19" s="46"/>
      <c r="I19" s="46"/>
      <c r="J19" s="46"/>
      <c r="K19" s="47"/>
    </row>
    <row r="20" spans="1:11" ht="23.25" customHeight="1" thickBot="1" x14ac:dyDescent="0.25">
      <c r="A20" s="192" t="s">
        <v>468</v>
      </c>
      <c r="B20" s="46"/>
      <c r="C20" s="235" t="str">
        <f>IF(C15=0,"",IF(F5&gt;0,IF(ISERROR(VLOOKUP(C3,graus21,MATCH(F5,'GD21'!B1:P1,0),FALSE)),"",VLOOKUP(C3,graus21,MATCH(F5,'GD21'!B1:P1,0),FALSE)),"Any dades!"))</f>
        <v/>
      </c>
      <c r="D20" s="46"/>
      <c r="E20" s="54" t="s">
        <v>469</v>
      </c>
      <c r="F20" s="236" t="str">
        <f>IF(C20="Any dades!",C20,IF(ISERROR((C11*200)/(C20*C17)),"",(C11*200)/(C20*C17)))</f>
        <v/>
      </c>
      <c r="G20" s="46"/>
      <c r="H20" s="320" t="s">
        <v>471</v>
      </c>
      <c r="I20" s="320"/>
      <c r="J20" s="320"/>
      <c r="K20" s="47"/>
    </row>
    <row r="21" spans="1:11" s="116" customFormat="1" ht="10.5" customHeight="1" thickBot="1" x14ac:dyDescent="0.25">
      <c r="A21" s="193"/>
      <c r="B21" s="110"/>
      <c r="C21" s="111"/>
      <c r="D21" s="110"/>
      <c r="E21" s="112"/>
      <c r="F21" s="113"/>
      <c r="G21" s="110"/>
      <c r="H21" s="114"/>
      <c r="I21" s="114"/>
      <c r="J21" s="114"/>
      <c r="K21" s="115"/>
    </row>
    <row r="22" spans="1:11" ht="23.25" customHeight="1" thickBot="1" x14ac:dyDescent="0.25">
      <c r="A22" s="322"/>
      <c r="B22" s="322"/>
      <c r="C22" s="322"/>
      <c r="D22" s="46"/>
      <c r="E22" s="54" t="s">
        <v>475</v>
      </c>
      <c r="F22" s="237" t="str">
        <f>IF(ISERROR(IF(H26="No aplica",H26,(F20-H26)/H26)),"",IF(H26="No aplica",H26,(F20-H26)/H26))</f>
        <v/>
      </c>
      <c r="G22" s="46"/>
      <c r="H22" s="64"/>
      <c r="I22" s="64"/>
      <c r="J22" s="64"/>
      <c r="K22" s="47"/>
    </row>
    <row r="23" spans="1:11" ht="16.5" customHeight="1" x14ac:dyDescent="0.2">
      <c r="A23" s="193"/>
      <c r="B23" s="46"/>
      <c r="C23" s="107"/>
      <c r="D23" s="46"/>
      <c r="E23" s="105"/>
      <c r="F23" s="46"/>
      <c r="G23" s="46"/>
      <c r="H23" s="46"/>
      <c r="I23" s="46"/>
      <c r="J23" s="46"/>
      <c r="K23" s="47"/>
    </row>
    <row r="24" spans="1:11" s="27" customFormat="1" ht="12.75" x14ac:dyDescent="0.2">
      <c r="A24" s="313" t="s">
        <v>457</v>
      </c>
      <c r="B24" s="314"/>
      <c r="C24" s="314"/>
      <c r="D24" s="314"/>
      <c r="E24" s="314"/>
      <c r="F24" s="314"/>
      <c r="G24" s="314"/>
      <c r="H24" s="314"/>
      <c r="I24" s="314"/>
      <c r="J24" s="314"/>
      <c r="K24" s="315"/>
    </row>
    <row r="25" spans="1:11" ht="35.25" customHeight="1" thickBot="1" x14ac:dyDescent="0.25">
      <c r="A25" s="45"/>
      <c r="B25" s="46"/>
      <c r="C25" s="46"/>
      <c r="D25" s="46"/>
      <c r="E25" s="54" t="s">
        <v>421</v>
      </c>
      <c r="F25" s="46"/>
      <c r="G25" s="46"/>
      <c r="H25" s="195" t="s">
        <v>537</v>
      </c>
      <c r="I25" s="46"/>
      <c r="J25" s="49" t="s">
        <v>346</v>
      </c>
      <c r="K25" s="47"/>
    </row>
    <row r="26" spans="1:11" ht="24" customHeight="1" thickBot="1" x14ac:dyDescent="0.25">
      <c r="A26" s="106" t="s">
        <v>343</v>
      </c>
      <c r="B26" s="46"/>
      <c r="C26" s="238" t="str">
        <f>IF(ISERROR(IF($C$9="Electricitat",VLOOKUP(C7,electric1,2,FALSE),VLOOKUP(C7,electric2,2,FALSE))),"",IF($C$9="Electricitat",VLOOKUP(C7,electric1,2,FALSE),VLOOKUP(C7,electric2,2,FALSE)))</f>
        <v/>
      </c>
      <c r="D26" s="46"/>
      <c r="E26" s="239" t="str">
        <f>IF(ISERROR(IF($C$9="Electricitat",VLOOKUP(C7,electric1,3,FALSE),VLOOKUP(C7,electric2,3,FALSE))),"",IF($C$9="Electricitat",VLOOKUP(C7,electric1,3,FALSE),VLOOKUP(C7,electric2,3,FALSE)))</f>
        <v/>
      </c>
      <c r="F26" s="117" t="str">
        <f>IF(E26&gt;9, "","Compte! Hi ha menys de 10 equipaments analitzats, les dades presentades són menys fiables")</f>
        <v/>
      </c>
      <c r="G26" s="108"/>
      <c r="H26" s="243" t="str">
        <f>IF(ISERROR(IF(C93="Electricitat",VLOOKUP(C7,elec3,2,FALSE),VLOOKUP(C7,electric2,4,FALSE))),"",IF(C93="Electricitat",VLOOKUP(C7,elec3,2,FALSE),VLOOKUP(C7,electric2,4,FALSE)))</f>
        <v/>
      </c>
      <c r="I26" s="108"/>
      <c r="J26" s="244" t="str">
        <f>IF(ISERROR(IF(E93="Electricitat",VLOOKUP(C7,elec3,3,FALSE),VLOOKUP(C7,electric2,5,FALSE))),"",IF(E93="Electricitat",VLOOKUP(C7,elec3,3,FALSE),VLOOKUP(C7,electric2,5,FALSE)))</f>
        <v/>
      </c>
      <c r="K26" s="47"/>
    </row>
    <row r="27" spans="1:11" ht="6.75" customHeight="1" thickBot="1" x14ac:dyDescent="0.25">
      <c r="A27" s="45"/>
      <c r="B27" s="46"/>
      <c r="C27" s="46"/>
      <c r="D27" s="46"/>
      <c r="E27" s="46"/>
      <c r="F27" s="46"/>
      <c r="G27" s="46"/>
      <c r="H27" s="46"/>
      <c r="I27" s="46"/>
      <c r="J27" s="46"/>
      <c r="K27" s="47"/>
    </row>
    <row r="28" spans="1:11" ht="21.75" thickBot="1" x14ac:dyDescent="0.25">
      <c r="A28" s="55" t="s">
        <v>345</v>
      </c>
      <c r="B28" s="46"/>
      <c r="C28" s="240" t="str">
        <f>IF(ISERROR(IF($C$9="Electricitat","No aplica",VLOOKUP(C7,consums1,16,FALSE))),"",IF($C$9="Electricitat","No aplica",VLOOKUP(C7,consums1,16,FALSE)))</f>
        <v/>
      </c>
      <c r="D28" s="46"/>
      <c r="E28" s="241" t="str">
        <f>IF(ISERROR(IF($C$9="Electricitat","No aplica",VLOOKUP(C7,consums1,17,FALSE))),"",IF($C$9="Electricitat","No aplica",VLOOKUP(C7,consums1,17,FALSE)))</f>
        <v/>
      </c>
      <c r="F28" s="117" t="str">
        <f>IF(E28&gt;9, "","Compte! Hi ha menys de 10 equipaments analitzats, les dades presentades són menys fiables")</f>
        <v/>
      </c>
      <c r="G28" s="118"/>
      <c r="H28" s="321" t="str">
        <f>IF(J26&gt;9, "","Compte! Hi ha menys de 10 equipaments analitzats, les dades presentades són menys fiables")</f>
        <v/>
      </c>
      <c r="I28" s="321"/>
      <c r="J28" s="321"/>
      <c r="K28" s="47"/>
    </row>
    <row r="29" spans="1:11" ht="4.5" customHeight="1" thickBot="1" x14ac:dyDescent="0.25">
      <c r="A29" s="48"/>
      <c r="B29" s="46"/>
      <c r="C29" s="28"/>
      <c r="D29" s="46"/>
      <c r="E29" s="46"/>
      <c r="F29" s="46"/>
      <c r="G29" s="46"/>
      <c r="H29" s="46"/>
      <c r="I29" s="46"/>
      <c r="J29" s="46"/>
      <c r="K29" s="47"/>
    </row>
    <row r="30" spans="1:11" ht="11.25" customHeight="1" x14ac:dyDescent="0.2">
      <c r="A30" s="48">
        <f>C9</f>
        <v>0</v>
      </c>
      <c r="B30" s="46"/>
      <c r="C30" s="333" t="str">
        <f>IF(ISERROR(IF($A$30="Electricitat",C28,IF($A$30="Altres",C28,VLOOKUP(C7,consums1,MATCH(A30,font,0),FALSE)))),"",IF($A$30="Electricitat",C28,IF($A$30="Altres",C28,VLOOKUP(C7,consums1,MATCH(A30,font,0),FALSE))))</f>
        <v/>
      </c>
      <c r="D30" s="46"/>
      <c r="E30" s="335" t="str">
        <f>IF(ISERROR(IF($A$30="Electricitat",E28,IF($A$30="Altres",E28,VLOOKUP(C7,consums1,MATCH(A30,font,0)+1,FALSE)))),"",IF($A$30="Electricitat",E28,IF($A$30="Altres",E28,VLOOKUP(C7,consums1,MATCH(A30,font,0)+1,FALSE))))</f>
        <v/>
      </c>
      <c r="F30" s="319" t="str">
        <f>IF(E30&gt;9, "","Compte! Hi ha menys de 10 equipaments analitzats, les dades presentades són menys fiables")</f>
        <v/>
      </c>
      <c r="G30" s="319"/>
      <c r="H30" s="319"/>
      <c r="I30" s="319"/>
      <c r="J30" s="319"/>
      <c r="K30" s="47"/>
    </row>
    <row r="31" spans="1:11" ht="14.25" customHeight="1" thickBot="1" x14ac:dyDescent="0.25">
      <c r="A31" s="56" t="s">
        <v>344</v>
      </c>
      <c r="B31" s="46"/>
      <c r="C31" s="334"/>
      <c r="D31" s="46"/>
      <c r="E31" s="336"/>
      <c r="F31" s="319"/>
      <c r="G31" s="319"/>
      <c r="H31" s="319"/>
      <c r="I31" s="319"/>
      <c r="J31" s="319"/>
      <c r="K31" s="47"/>
    </row>
    <row r="32" spans="1:11" ht="4.5" customHeight="1" thickBot="1" x14ac:dyDescent="0.25">
      <c r="A32" s="45"/>
      <c r="B32" s="46"/>
      <c r="C32" s="57"/>
      <c r="D32" s="46"/>
      <c r="E32" s="46"/>
      <c r="F32" s="46"/>
      <c r="G32" s="46"/>
      <c r="H32" s="46"/>
      <c r="I32" s="46"/>
      <c r="J32" s="46"/>
      <c r="K32" s="47"/>
    </row>
    <row r="33" spans="1:11" ht="21" customHeight="1" thickBot="1" x14ac:dyDescent="0.25">
      <c r="A33" s="48" t="s">
        <v>342</v>
      </c>
      <c r="B33" s="46"/>
      <c r="C33" s="242" t="str">
        <f>IF(ISERROR(IF($C$9="Electricitat",C26,VLOOKUP(C7,consums1,20,FALSE))),"",IF($C$9="Electricitat",C26,VLOOKUP(C7,consums1,20,FALSE)))</f>
        <v/>
      </c>
      <c r="D33" s="46"/>
      <c r="E33" s="239" t="str">
        <f>IF(ISERROR(IF($C$9="Electricitat",E26,VLOOKUP(C7,consums1,21,FALSE))),"",IF($C$9="Electricitat",E26,VLOOKUP(C7,consums1,21,FALSE)))</f>
        <v/>
      </c>
      <c r="F33" s="320" t="str">
        <f>IF(E33&gt;9, "","Compte! Hi ha menys de 10 equipaments analitzats, les dades presentades són menys fiables")</f>
        <v/>
      </c>
      <c r="G33" s="320"/>
      <c r="H33" s="320"/>
      <c r="I33" s="320"/>
      <c r="J33" s="320"/>
      <c r="K33" s="47"/>
    </row>
    <row r="34" spans="1:11" s="29" customFormat="1" ht="12" customHeight="1" x14ac:dyDescent="0.2">
      <c r="A34" s="331"/>
      <c r="B34" s="332"/>
      <c r="C34" s="332"/>
      <c r="D34" s="332"/>
      <c r="E34" s="332"/>
      <c r="F34" s="332"/>
      <c r="G34" s="332"/>
      <c r="H34" s="332"/>
      <c r="I34" s="332"/>
      <c r="J34" s="332"/>
      <c r="K34" s="82"/>
    </row>
    <row r="35" spans="1:11" ht="31.5" customHeight="1" x14ac:dyDescent="0.2">
      <c r="A35" s="339" t="str">
        <f>IF(E33&gt;10,IF(H15&lt;-10%,Hoja3!H2,IF(H15&gt;10%,Hoja3!H4,Hoja3!H6)),IF(H15&lt;-10%,Hoja3!H3,IF(H15&gt;10%,Hoja3!H5,Hoja3!H7)))</f>
        <v>El teu consum està força per sobre de la mediana, téns un potencial d'estalvi molt important. Analitza bé els consums i valora les solucions. Pots estalviar energia, emissions i diners.</v>
      </c>
      <c r="B35" s="340"/>
      <c r="C35" s="340"/>
      <c r="D35" s="340"/>
      <c r="E35" s="340"/>
      <c r="F35" s="340"/>
      <c r="G35" s="340"/>
      <c r="H35" s="340"/>
      <c r="I35" s="340"/>
      <c r="J35" s="340"/>
      <c r="K35" s="250"/>
    </row>
    <row r="36" spans="1:11" x14ac:dyDescent="0.2">
      <c r="A36" s="251" t="s">
        <v>389</v>
      </c>
      <c r="B36" s="252"/>
      <c r="C36" s="253" t="s">
        <v>388</v>
      </c>
      <c r="D36" s="253"/>
      <c r="E36" s="253" t="s">
        <v>387</v>
      </c>
      <c r="F36" s="254" t="s">
        <v>386</v>
      </c>
      <c r="G36" s="254"/>
      <c r="H36" s="254"/>
      <c r="I36" s="254"/>
      <c r="J36" s="254"/>
      <c r="K36" s="250"/>
    </row>
    <row r="37" spans="1:11" x14ac:dyDescent="0.2">
      <c r="A37" s="341" t="s">
        <v>335</v>
      </c>
      <c r="B37" s="255" t="s">
        <v>384</v>
      </c>
      <c r="C37" s="256" t="str">
        <f>IF(ISERROR(IF(H11&gt;10%,Hoja1!B15,IF(H11&lt;-10%,Hoja1!B21,Hoja1!B18))),"",IF(H11&gt;10%,Hoja1!B15,IF(H11&lt;-10%,Hoja1!B21,Hoja1!B18)))</f>
        <v/>
      </c>
      <c r="D37" s="255"/>
      <c r="E37" s="256" t="str">
        <f>IF(ISERROR(C37*Hoja1!D2),"",C37*Hoja1!D2)</f>
        <v/>
      </c>
      <c r="F37" s="330" t="str">
        <f>IF(ISERROR(E37*4),"",E37*4)</f>
        <v/>
      </c>
      <c r="G37" s="330"/>
      <c r="H37" s="330"/>
      <c r="I37" s="255"/>
      <c r="J37" s="255"/>
      <c r="K37" s="250"/>
    </row>
    <row r="38" spans="1:11" x14ac:dyDescent="0.2">
      <c r="A38" s="341"/>
      <c r="B38" s="255" t="s">
        <v>385</v>
      </c>
      <c r="C38" s="256" t="str">
        <f>IF(ISERROR(IF(H11&gt;10%,Hoja1!C15,IF(H11&lt;-10%,Hoja1!C21,Hoja1!C18))),"",IF(H11&gt;10%,Hoja1!C15,IF(H11&lt;-10%,Hoja1!C21,Hoja1!C18)))</f>
        <v/>
      </c>
      <c r="D38" s="255"/>
      <c r="E38" s="256" t="str">
        <f>IF(ISERROR(IF(C38="NQ", "NQ",C38*Hoja1!D2)),"",IF(C38="NQ", "NQ",C38*Hoja1!D2))</f>
        <v/>
      </c>
      <c r="F38" s="330" t="str">
        <f>IF(ISERROR(IF(E38="NQ","NQ",E38*4)),"",IF(E38="NQ","NQ",E38*4))</f>
        <v/>
      </c>
      <c r="G38" s="330"/>
      <c r="H38" s="330"/>
      <c r="I38" s="255"/>
      <c r="J38" s="255"/>
      <c r="K38" s="250"/>
    </row>
    <row r="39" spans="1:11" x14ac:dyDescent="0.2">
      <c r="A39" s="342">
        <f>IF(C9="Electricitat","Consum tèrmic no segregat",C9)</f>
        <v>0</v>
      </c>
      <c r="B39" s="255" t="s">
        <v>384</v>
      </c>
      <c r="C39" s="256" t="str">
        <f>IF(ISERROR(IF(C9="Electricitat","No aplica",IF(F13&gt;Hoja1!C3,Hoja1!B17,IF(F13&lt;Hoja1!C2,Hoja1!B23,Hoja1!B20)))),"",IF(C9="Electricitat","No aplica",IF(F13&gt;Hoja1!C3,Hoja1!B17,IF(F13&lt;Hoja1!C2,Hoja1!B23,Hoja1!B20))))</f>
        <v/>
      </c>
      <c r="D39" s="257"/>
      <c r="E39" s="256" t="str">
        <f>IF(ISERROR(IF(C39="No aplica","No aplica",C39*Hoja1!E2)),"",IF(C39="No aplica","No aplica",C39*Hoja1!E2))</f>
        <v/>
      </c>
      <c r="F39" s="330" t="str">
        <f>IF(ISERROR(IF(E39="No aplica","No aplica",E39*4)),"",IF(E39="No aplica","No aplica",E39*4))</f>
        <v/>
      </c>
      <c r="G39" s="330"/>
      <c r="H39" s="330"/>
      <c r="I39" s="252"/>
      <c r="J39" s="252"/>
      <c r="K39" s="250"/>
    </row>
    <row r="40" spans="1:11" x14ac:dyDescent="0.2">
      <c r="A40" s="342"/>
      <c r="B40" s="255" t="s">
        <v>385</v>
      </c>
      <c r="C40" s="256" t="str">
        <f>IF(ISERROR(IF(C9="Electricitat","No aplica",IF(F13&gt;Hoja1!C3,Hoja1!C17,IF(F13&lt;Hoja1!C2,"NQ",Hoja1!C20)))),"",IF(C9="Electricitat","No aplica",IF(F13&gt;Hoja1!C3,Hoja1!C17,IF(F13&lt;Hoja1!C2,"NQ",Hoja1!C20))))</f>
        <v/>
      </c>
      <c r="D40" s="256"/>
      <c r="E40" s="256" t="str">
        <f>IF(ISERROR(IF(C40="No aplica","No aplica",IF(C40="NQ","NQ",C40*Hoja1!E2))),"",IF(C40="No aplica","No aplica",IF(C40="NQ","NQ",C40*Hoja1!E2)))</f>
        <v/>
      </c>
      <c r="F40" s="330" t="str">
        <f>IF(ISERROR(IF(E40="No aplica", "no aplica", IF(E40="NQ","NQ",E40*4))),"",IF(E40="No aplica", "no aplica", IF(E40="NQ","NQ",E40*4)))</f>
        <v/>
      </c>
      <c r="G40" s="330"/>
      <c r="H40" s="330"/>
      <c r="I40" s="252"/>
      <c r="J40" s="252"/>
      <c r="K40" s="250"/>
    </row>
    <row r="41" spans="1:11" x14ac:dyDescent="0.2">
      <c r="A41" s="258" t="s">
        <v>390</v>
      </c>
      <c r="B41" s="252"/>
      <c r="C41" s="252"/>
      <c r="D41" s="252"/>
      <c r="E41" s="252"/>
      <c r="F41" s="252"/>
      <c r="G41" s="252"/>
      <c r="H41" s="252"/>
      <c r="I41" s="252"/>
      <c r="J41" s="252"/>
      <c r="K41" s="250"/>
    </row>
    <row r="42" spans="1:11" ht="4.5" customHeight="1" x14ac:dyDescent="0.2">
      <c r="A42" s="258"/>
      <c r="B42" s="252"/>
      <c r="C42" s="252"/>
      <c r="D42" s="252"/>
      <c r="E42" s="252"/>
      <c r="F42" s="252"/>
      <c r="G42" s="252"/>
      <c r="H42" s="252"/>
      <c r="I42" s="252"/>
      <c r="J42" s="252"/>
      <c r="K42" s="250"/>
    </row>
    <row r="43" spans="1:11" s="26" customFormat="1" x14ac:dyDescent="0.2">
      <c r="A43" s="262" t="s">
        <v>411</v>
      </c>
      <c r="B43" s="246"/>
      <c r="C43" s="246"/>
      <c r="D43" s="246"/>
      <c r="E43" s="246"/>
      <c r="F43" s="246"/>
      <c r="G43" s="246"/>
      <c r="H43" s="246"/>
      <c r="I43" s="246"/>
      <c r="J43" s="246"/>
      <c r="K43" s="263"/>
    </row>
    <row r="44" spans="1:11" ht="24" customHeight="1" x14ac:dyDescent="0.2">
      <c r="A44" s="337" t="s">
        <v>432</v>
      </c>
      <c r="B44" s="338"/>
      <c r="C44" s="338"/>
      <c r="D44" s="338"/>
      <c r="E44" s="338"/>
      <c r="F44" s="338"/>
      <c r="G44" s="338"/>
      <c r="H44" s="338"/>
      <c r="I44" s="338"/>
      <c r="J44" s="338"/>
      <c r="K44" s="264"/>
    </row>
    <row r="45" spans="1:11" ht="13.5" customHeight="1" x14ac:dyDescent="0.2">
      <c r="A45" s="265" t="s">
        <v>415</v>
      </c>
      <c r="B45" s="266"/>
      <c r="C45" s="329" t="s">
        <v>538</v>
      </c>
      <c r="D45" s="329"/>
      <c r="E45" s="329"/>
      <c r="F45" s="329"/>
      <c r="G45" s="266"/>
      <c r="H45" s="266"/>
      <c r="I45" s="266"/>
      <c r="J45" s="266"/>
      <c r="K45" s="264"/>
    </row>
    <row r="46" spans="1:11" x14ac:dyDescent="0.2">
      <c r="A46" s="267" t="s">
        <v>417</v>
      </c>
      <c r="B46" s="245"/>
      <c r="C46" s="245" t="s">
        <v>413</v>
      </c>
      <c r="D46" s="245"/>
      <c r="E46" s="245" t="s">
        <v>412</v>
      </c>
      <c r="F46" s="268" t="s">
        <v>414</v>
      </c>
      <c r="G46" s="245"/>
      <c r="H46" s="245" t="s">
        <v>407</v>
      </c>
      <c r="I46" s="245"/>
      <c r="J46" s="245"/>
      <c r="K46" s="264"/>
    </row>
    <row r="47" spans="1:11" x14ac:dyDescent="0.2">
      <c r="A47" s="249" t="s">
        <v>408</v>
      </c>
      <c r="B47" s="245"/>
      <c r="C47" s="247">
        <f>IF(ISERROR(IF(C9="Electricitat","NQ",Hoja1!B27)),"",IF(C9="Electricitat","NQ",Hoja1!B27))</f>
        <v>0</v>
      </c>
      <c r="D47" s="248"/>
      <c r="E47" s="247" t="str">
        <f>IF(ISERROR(IF(C9="Electricitat","NQ",Hoja1!C27)),"",IF(C9="Electricitat","NQ",Hoja1!C27))</f>
        <v/>
      </c>
      <c r="F47" s="269" t="str">
        <f>IF(ISERROR(IF(C9="Electricitat","NQ",Hoja1!H27)),"",IF(C9="Electricitat","NQ",Hoja1!H27))</f>
        <v/>
      </c>
      <c r="G47" s="245"/>
      <c r="H47" s="270" t="str">
        <f>IF(ISERROR(IF(F47="NQ","NQ",VLOOKUP(A46,cald,3,FALSE)/F47)),"",IF(F47="NQ","NQ",VLOOKUP(A46,cald,3,FALSE)/F47))</f>
        <v/>
      </c>
      <c r="I47" s="245"/>
      <c r="J47" s="245"/>
      <c r="K47" s="264"/>
    </row>
    <row r="48" spans="1:11" x14ac:dyDescent="0.2">
      <c r="A48" s="249" t="s">
        <v>409</v>
      </c>
      <c r="B48" s="245"/>
      <c r="C48" s="247" t="str">
        <f>IF(ISERROR(IF(C9="Electricitat","NQ",Hoja1!B28)),"",IF(C9="Electricitat","NQ",Hoja1!B28))</f>
        <v/>
      </c>
      <c r="D48" s="248"/>
      <c r="E48" s="247" t="str">
        <f>IF(ISERROR(IF(C9="Electricitat","NQ",Hoja1!C28)),"",IF(C9="Electricitat","NQ",Hoja1!C28))</f>
        <v/>
      </c>
      <c r="F48" s="269" t="str">
        <f>IF(ISERROR(IF(C9="Electricitat","NQ",Hoja1!H28)),"",IF(C9="Electricitat","NQ",Hoja1!H28))</f>
        <v/>
      </c>
      <c r="G48" s="245"/>
      <c r="H48" s="270" t="str">
        <f>IF(ISERROR(IF(F48="NQ","NQ",VLOOKUP(A46,cald,3,FALSE)/F48)),"",IF(F48="NQ","NQ",VLOOKUP(A46,cald,3,FALSE)/F48))</f>
        <v/>
      </c>
      <c r="I48" s="245"/>
      <c r="J48" s="245"/>
      <c r="K48" s="264"/>
    </row>
    <row r="49" spans="1:11" x14ac:dyDescent="0.2">
      <c r="A49" s="249" t="s">
        <v>410</v>
      </c>
      <c r="B49" s="245"/>
      <c r="C49" s="247" t="str">
        <f>IF(ISERROR(IF(C9="Electricitat","NQ",IF(C40="NQ","NQ",Hoja1!B29))),"",IF(C9="Electricitat","NQ",IF(C40="NQ","NQ",Hoja1!B29)))</f>
        <v/>
      </c>
      <c r="D49" s="248"/>
      <c r="E49" s="247" t="str">
        <f>IF(ISERROR(IF(C9="Electricitat","NQ",IF(E40="NQ","NQ",Hoja1!C29))),"",IF(C9="Electricitat","NQ",IF(E40="NQ","NQ",Hoja1!C29)))</f>
        <v/>
      </c>
      <c r="F49" s="269" t="str">
        <f>IF(ISERROR(IF(C11="Electricitat","NQ",IF(E49="NQ","NQ",Hoja1!H29))),"",IF(C11="Electricitat","NQ",IF(E49="NQ","NQ",Hoja1!H29)))</f>
        <v/>
      </c>
      <c r="G49" s="245"/>
      <c r="H49" s="270" t="str">
        <f>IF(ISERROR(IF(F49="NQ","NQ",VLOOKUP(A46,cald,3,FALSE)/F49)),"",IF(F49="NQ","NQ",VLOOKUP(A46,cald,3,FALSE)/F49))</f>
        <v/>
      </c>
      <c r="I49" s="245"/>
      <c r="J49" s="245"/>
      <c r="K49" s="264"/>
    </row>
    <row r="50" spans="1:11" x14ac:dyDescent="0.2">
      <c r="A50" s="249"/>
      <c r="B50" s="245"/>
      <c r="C50" s="245"/>
      <c r="D50" s="245"/>
      <c r="E50" s="245"/>
      <c r="F50" s="245"/>
      <c r="G50" s="245"/>
      <c r="H50" s="245"/>
      <c r="I50" s="245"/>
      <c r="J50" s="245"/>
      <c r="K50" s="264"/>
    </row>
    <row r="51" spans="1:11" ht="11.25" customHeight="1" x14ac:dyDescent="0.2">
      <c r="A51" s="271"/>
      <c r="B51" s="272"/>
      <c r="C51" s="272"/>
      <c r="D51" s="272"/>
      <c r="E51" s="272"/>
      <c r="F51" s="272"/>
      <c r="G51" s="272"/>
      <c r="H51" s="272"/>
      <c r="I51" s="272"/>
      <c r="J51" s="272"/>
      <c r="K51" s="259"/>
    </row>
    <row r="52" spans="1:11" ht="30.75" customHeight="1" x14ac:dyDescent="0.2">
      <c r="A52" s="323" t="s">
        <v>422</v>
      </c>
      <c r="B52" s="324"/>
      <c r="C52" s="324"/>
      <c r="D52" s="324"/>
      <c r="E52" s="324"/>
      <c r="F52" s="324"/>
      <c r="G52" s="324"/>
      <c r="H52" s="324"/>
      <c r="I52" s="324"/>
      <c r="J52" s="324"/>
      <c r="K52" s="325"/>
    </row>
    <row r="53" spans="1:11" x14ac:dyDescent="0.2">
      <c r="A53" s="261"/>
      <c r="B53" s="260"/>
      <c r="C53" s="260"/>
      <c r="D53" s="260"/>
      <c r="E53" s="260"/>
      <c r="F53" s="260"/>
      <c r="G53" s="260"/>
      <c r="H53" s="260"/>
      <c r="I53" s="260"/>
      <c r="J53" s="260"/>
      <c r="K53" s="259"/>
    </row>
    <row r="54" spans="1:11" x14ac:dyDescent="0.2">
      <c r="A54" s="261"/>
      <c r="B54" s="260"/>
      <c r="C54" s="260"/>
      <c r="D54" s="260"/>
      <c r="E54" s="260"/>
      <c r="F54" s="260"/>
      <c r="G54" s="260"/>
      <c r="H54" s="260"/>
      <c r="I54" s="260"/>
      <c r="J54" s="260"/>
      <c r="K54" s="259"/>
    </row>
    <row r="55" spans="1:11" ht="12" thickBot="1" x14ac:dyDescent="0.25">
      <c r="A55" s="273"/>
      <c r="B55" s="274"/>
      <c r="C55" s="274"/>
      <c r="D55" s="274"/>
      <c r="E55" s="274"/>
      <c r="F55" s="274"/>
      <c r="G55" s="274"/>
      <c r="H55" s="274"/>
      <c r="I55" s="274"/>
      <c r="J55" s="274"/>
      <c r="K55" s="275"/>
    </row>
    <row r="57" spans="1:11" ht="15.75" x14ac:dyDescent="0.25">
      <c r="A57" s="58" t="s">
        <v>424</v>
      </c>
    </row>
  </sheetData>
  <sheetProtection selectLockedCells="1"/>
  <mergeCells count="24">
    <mergeCell ref="A52:K52"/>
    <mergeCell ref="H5:H6"/>
    <mergeCell ref="F7:F9"/>
    <mergeCell ref="I5:J5"/>
    <mergeCell ref="C45:F45"/>
    <mergeCell ref="F40:H40"/>
    <mergeCell ref="A34:J34"/>
    <mergeCell ref="C30:C31"/>
    <mergeCell ref="E30:E31"/>
    <mergeCell ref="A44:J44"/>
    <mergeCell ref="A35:J35"/>
    <mergeCell ref="A37:A38"/>
    <mergeCell ref="A39:A40"/>
    <mergeCell ref="F37:H37"/>
    <mergeCell ref="F38:H38"/>
    <mergeCell ref="F39:H39"/>
    <mergeCell ref="A1:K1"/>
    <mergeCell ref="A24:K24"/>
    <mergeCell ref="F3:I3"/>
    <mergeCell ref="F30:J31"/>
    <mergeCell ref="F33:J33"/>
    <mergeCell ref="H20:J20"/>
    <mergeCell ref="H28:J28"/>
    <mergeCell ref="A22:C22"/>
  </mergeCells>
  <phoneticPr fontId="2" type="noConversion"/>
  <conditionalFormatting sqref="F13 H13 J13 H15 F15 C20 F20">
    <cfRule type="cellIs" dxfId="5" priority="1" stopIfTrue="1" operator="equal">
      <formula>"Any dades!"</formula>
    </cfRule>
  </conditionalFormatting>
  <conditionalFormatting sqref="C15 J12">
    <cfRule type="cellIs" dxfId="4" priority="2" stopIfTrue="1" operator="equal">
      <formula>0</formula>
    </cfRule>
  </conditionalFormatting>
  <conditionalFormatting sqref="F3:I3 C3 C7">
    <cfRule type="cellIs" dxfId="3" priority="3" stopIfTrue="1" operator="equal">
      <formula>0</formula>
    </cfRule>
  </conditionalFormatting>
  <dataValidations count="3">
    <dataValidation type="list" allowBlank="1" showInputMessage="1" showErrorMessage="1" sqref="C9">
      <formula1>Fonts</formula1>
    </dataValidation>
    <dataValidation type="list" allowBlank="1" showInputMessage="1" showErrorMessage="1" sqref="A46">
      <formula1>caldera</formula1>
    </dataValidation>
    <dataValidation type="whole" operator="greaterThan" allowBlank="1" showInputMessage="1" showErrorMessage="1" error="L'any ha de ser 2007 o posterior" prompt="del 2007 en endavant" sqref="F5">
      <formula1>2006</formula1>
    </dataValidation>
  </dataValidations>
  <hyperlinks>
    <hyperlink ref="A57" location="CERCADOR!A1" display="Retorn "/>
  </hyperlinks>
  <pageMargins left="1.72" right="0.75" top="0.85" bottom="0.3" header="0.26" footer="0"/>
  <pageSetup paperSize="9" scale="82" orientation="landscape" r:id="rId1"/>
  <headerFooter alignWithMargins="0">
    <oddHeader>&amp;L&amp;G&amp;R&amp;G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zoomScale="75" workbookViewId="0">
      <selection activeCell="N15" sqref="N15"/>
    </sheetView>
  </sheetViews>
  <sheetFormatPr defaultColWidth="11.42578125" defaultRowHeight="12.75" x14ac:dyDescent="0.2"/>
  <cols>
    <col min="1" max="1" width="14.42578125" style="157" customWidth="1"/>
    <col min="2" max="2" width="14.85546875" style="157" customWidth="1"/>
    <col min="3" max="3" width="14.7109375" style="157" customWidth="1"/>
    <col min="4" max="4" width="11.28515625" style="157" customWidth="1"/>
    <col min="5" max="5" width="11.85546875" style="157" customWidth="1"/>
    <col min="6" max="6" width="12.42578125" style="157" customWidth="1"/>
    <col min="7" max="7" width="15.42578125" style="157" customWidth="1"/>
    <col min="8" max="8" width="12.140625" style="157" customWidth="1"/>
    <col min="9" max="9" width="14" style="157" customWidth="1"/>
    <col min="10" max="10" width="12.28515625" style="157" customWidth="1"/>
    <col min="11" max="16384" width="11.42578125" style="157"/>
  </cols>
  <sheetData>
    <row r="1" spans="1:9" s="156" customFormat="1" ht="18.75" x14ac:dyDescent="0.3">
      <c r="A1" s="137">
        <f>CERCADOR!C3</f>
        <v>0</v>
      </c>
      <c r="E1" s="345" t="s">
        <v>497</v>
      </c>
      <c r="F1" s="345"/>
      <c r="G1" s="345"/>
      <c r="H1" s="345" t="s">
        <v>373</v>
      </c>
    </row>
    <row r="2" spans="1:9" ht="12.75" customHeight="1" thickBot="1" x14ac:dyDescent="0.25">
      <c r="E2" s="346" t="s">
        <v>528</v>
      </c>
      <c r="F2" s="346"/>
      <c r="G2" s="346"/>
      <c r="H2" s="345"/>
    </row>
    <row r="3" spans="1:9" s="158" customFormat="1" x14ac:dyDescent="0.2">
      <c r="A3" s="158" t="s">
        <v>476</v>
      </c>
      <c r="G3" s="159" t="s">
        <v>335</v>
      </c>
      <c r="H3" s="130">
        <v>0.23</v>
      </c>
    </row>
    <row r="4" spans="1:9" ht="13.5" thickBot="1" x14ac:dyDescent="0.25">
      <c r="G4" s="160" t="s">
        <v>336</v>
      </c>
      <c r="H4" s="131">
        <v>6.3600000000000004E-2</v>
      </c>
    </row>
    <row r="5" spans="1:9" ht="13.5" thickBot="1" x14ac:dyDescent="0.25">
      <c r="A5" s="161" t="s">
        <v>449</v>
      </c>
      <c r="B5" s="138">
        <f>IF(CERCADOR!F3="","",CERCADOR!F3)</f>
        <v>0</v>
      </c>
      <c r="C5" s="161" t="s">
        <v>524</v>
      </c>
      <c r="D5" s="140">
        <f>CERCADOR!C17</f>
        <v>0</v>
      </c>
      <c r="G5" s="160" t="s">
        <v>337</v>
      </c>
      <c r="H5" s="131">
        <v>0.1</v>
      </c>
    </row>
    <row r="6" spans="1:9" ht="13.5" thickBot="1" x14ac:dyDescent="0.25">
      <c r="G6" s="160" t="s">
        <v>338</v>
      </c>
      <c r="H6" s="131">
        <v>0.125</v>
      </c>
    </row>
    <row r="7" spans="1:9" ht="26.25" thickBot="1" x14ac:dyDescent="0.25">
      <c r="A7" s="127" t="s">
        <v>321</v>
      </c>
      <c r="B7" s="139">
        <f>CERCADOR!C7</f>
        <v>0</v>
      </c>
      <c r="C7" s="161" t="s">
        <v>502</v>
      </c>
      <c r="D7" s="141">
        <f>CERCADOR!C9</f>
        <v>0</v>
      </c>
      <c r="G7" s="160" t="s">
        <v>402</v>
      </c>
      <c r="H7" s="131">
        <v>0.03</v>
      </c>
      <c r="I7" s="157" t="s">
        <v>535</v>
      </c>
    </row>
    <row r="8" spans="1:9" ht="13.5" thickBot="1" x14ac:dyDescent="0.25">
      <c r="A8" s="120"/>
      <c r="B8" s="162"/>
      <c r="G8" s="163" t="s">
        <v>339</v>
      </c>
      <c r="H8" s="132">
        <v>0.08</v>
      </c>
    </row>
    <row r="9" spans="1:9" ht="12.75" customHeight="1" x14ac:dyDescent="0.2">
      <c r="A9" s="158" t="s">
        <v>481</v>
      </c>
      <c r="D9" s="347"/>
      <c r="E9" s="347"/>
    </row>
    <row r="10" spans="1:9" ht="25.5" x14ac:dyDescent="0.2">
      <c r="A10" s="164" t="s">
        <v>478</v>
      </c>
      <c r="B10" s="164" t="s">
        <v>479</v>
      </c>
      <c r="C10" s="164" t="s">
        <v>480</v>
      </c>
      <c r="D10" s="164" t="s">
        <v>477</v>
      </c>
      <c r="E10" s="158" t="s">
        <v>502</v>
      </c>
      <c r="G10" s="165" t="s">
        <v>482</v>
      </c>
      <c r="H10" s="165" t="s">
        <v>483</v>
      </c>
    </row>
    <row r="11" spans="1:9" ht="3.75" customHeight="1" x14ac:dyDescent="0.2"/>
    <row r="12" spans="1:9" x14ac:dyDescent="0.2">
      <c r="A12" s="133"/>
      <c r="B12" s="134"/>
      <c r="C12" s="134"/>
      <c r="D12" s="135"/>
      <c r="E12" s="136"/>
      <c r="G12" s="142" t="str">
        <f>IF(ISERROR(VLOOKUP($A$1,graus15,MATCH(A12,GD!$B$1:$L$1,0),FALSE)),"",VLOOKUP($A$1,graus15,MATCH(A12,GD!$B$1:$L$1,0),FALSE))</f>
        <v/>
      </c>
      <c r="H12" s="142" t="str">
        <f>IF(ISERROR(VLOOKUP($A$1,graus21,MATCH(A12,'GD21'!$B$1:$L$1,0),FALSE)),"",VLOOKUP($A$1,graus21,MATCH(A12,'GD21'!$B$1:$L$1,0),FALSE))</f>
        <v/>
      </c>
    </row>
    <row r="13" spans="1:9" x14ac:dyDescent="0.2">
      <c r="A13" s="133"/>
      <c r="B13" s="134"/>
      <c r="C13" s="134"/>
      <c r="D13" s="135"/>
      <c r="E13" s="136"/>
      <c r="G13" s="142" t="str">
        <f>IF(ISERROR(VLOOKUP($A$1,graus15,MATCH(A13,GD!$B$1:$L$1,0),FALSE)),"",VLOOKUP($A$1,graus15,MATCH(A13,GD!$B$1:$L$1,0),FALSE))</f>
        <v/>
      </c>
      <c r="H13" s="142" t="str">
        <f>IF(ISERROR(VLOOKUP($A$1,graus21,MATCH(A13,'GD21'!$B$1:$L$1,0),FALSE)),"",VLOOKUP($A$1,graus21,MATCH(A13,'GD21'!$B$1:$L$1,0),FALSE))</f>
        <v/>
      </c>
    </row>
    <row r="14" spans="1:9" x14ac:dyDescent="0.2">
      <c r="A14" s="133"/>
      <c r="B14" s="134"/>
      <c r="C14" s="134"/>
      <c r="D14" s="135"/>
      <c r="E14" s="136"/>
      <c r="G14" s="142" t="str">
        <f>IF(ISERROR(VLOOKUP($A$1,graus15,MATCH(A14,GD!$B$1:$L$1,0),FALSE)),"",VLOOKUP($A$1,graus15,MATCH(A14,GD!$B$1:$L$1,0),FALSE))</f>
        <v/>
      </c>
      <c r="H14" s="142" t="str">
        <f>IF(ISERROR(VLOOKUP($A$1,graus21,MATCH(A14,'GD21'!$B$1:$L$1,0),FALSE)),"",VLOOKUP($A$1,graus21,MATCH(A14,'GD21'!$B$1:$L$1,0),FALSE))</f>
        <v/>
      </c>
    </row>
    <row r="15" spans="1:9" x14ac:dyDescent="0.2">
      <c r="A15" s="133"/>
      <c r="B15" s="134"/>
      <c r="C15" s="134"/>
      <c r="D15" s="135"/>
      <c r="E15" s="136"/>
      <c r="G15" s="142" t="str">
        <f>IF(ISERROR(VLOOKUP($A$1,graus15,MATCH(A15,GD!$B$1:$L$1,0),FALSE)),"",VLOOKUP($A$1,graus15,MATCH(A15,GD!$B$1:$L$1,0),FALSE))</f>
        <v/>
      </c>
      <c r="H15" s="142" t="str">
        <f>IF(ISERROR(VLOOKUP($A$1,graus21,MATCH(A15,'GD21'!$B$1:$L$1,0),FALSE)),"",VLOOKUP($A$1,graus21,MATCH(A15,'GD21'!$B$1:$L$1,0),FALSE))</f>
        <v/>
      </c>
    </row>
    <row r="16" spans="1:9" x14ac:dyDescent="0.2">
      <c r="A16" s="133"/>
      <c r="B16" s="134"/>
      <c r="C16" s="134"/>
      <c r="D16" s="135"/>
      <c r="E16" s="136"/>
      <c r="G16" s="142" t="str">
        <f>IF(ISERROR(VLOOKUP($A$1,graus15,MATCH(A16,GD!$B$1:$L$1,0),FALSE)),"",VLOOKUP($A$1,graus15,MATCH(A16,GD!$B$1:$L$1,0),FALSE))</f>
        <v/>
      </c>
      <c r="H16" s="142" t="str">
        <f>IF(ISERROR(VLOOKUP($A$1,graus21,MATCH(A16,'GD21'!$B$1:$L$1,0),FALSE)),"",VLOOKUP($A$1,graus21,MATCH(A16,'GD21'!$B$1:$L$1,0),FALSE))</f>
        <v/>
      </c>
    </row>
    <row r="17" spans="1:14" x14ac:dyDescent="0.2">
      <c r="A17" s="133"/>
      <c r="B17" s="134"/>
      <c r="C17" s="134"/>
      <c r="D17" s="135"/>
      <c r="E17" s="136"/>
      <c r="G17" s="142" t="str">
        <f>IF(ISERROR(VLOOKUP($A$1,graus15,MATCH(A17,GD!$B$1:$L$1,0),FALSE)),"",VLOOKUP($A$1,graus15,MATCH(A17,GD!$B$1:$L$1,0),FALSE))</f>
        <v/>
      </c>
      <c r="H17" s="142" t="str">
        <f>IF(ISERROR(VLOOKUP($A$1,graus21,MATCH(A17,'GD21'!$B$1:$L$1,0),FALSE)),"",VLOOKUP($A$1,graus21,MATCH(A17,'GD21'!$B$1:$L$1,0),FALSE))</f>
        <v/>
      </c>
    </row>
    <row r="18" spans="1:14" x14ac:dyDescent="0.2">
      <c r="A18" s="133"/>
      <c r="B18" s="134"/>
      <c r="C18" s="134"/>
      <c r="D18" s="135"/>
      <c r="E18" s="136"/>
      <c r="G18" s="142" t="str">
        <f>IF(ISERROR(VLOOKUP($A$1,graus15,MATCH(A18,GD!$B$1:$L$1,0),FALSE)),"",VLOOKUP($A$1,graus15,MATCH(A18,GD!$B$1:$L$1,0),FALSE))</f>
        <v/>
      </c>
      <c r="H18" s="142" t="str">
        <f>IF(ISERROR(VLOOKUP($A$1,graus21,MATCH(A18,'GD21'!$B$1:$L$1,0),FALSE)),"",VLOOKUP($A$1,graus21,MATCH(A18,'GD21'!$B$1:$L$1,0),FALSE))</f>
        <v/>
      </c>
    </row>
    <row r="19" spans="1:14" x14ac:dyDescent="0.2">
      <c r="A19" s="133"/>
      <c r="B19" s="134"/>
      <c r="C19" s="134"/>
      <c r="D19" s="135"/>
      <c r="E19" s="136"/>
      <c r="G19" s="142" t="str">
        <f>IF(ISERROR(VLOOKUP($A$1,graus15,MATCH(A19,GD!$B$1:$L$1,0),FALSE)),"",VLOOKUP($A$1,graus15,MATCH(A19,GD!$B$1:$L$1,0),FALSE))</f>
        <v/>
      </c>
      <c r="H19" s="142" t="str">
        <f>IF(ISERROR(VLOOKUP($A$1,graus21,MATCH(A19,'GD21'!$B$1:$L$1,0),FALSE)),"",VLOOKUP($A$1,graus21,MATCH(A19,'GD21'!$B$1:$L$1,0),FALSE))</f>
        <v/>
      </c>
    </row>
    <row r="20" spans="1:14" x14ac:dyDescent="0.2">
      <c r="A20" s="133"/>
      <c r="B20" s="134"/>
      <c r="C20" s="134"/>
      <c r="D20" s="135"/>
      <c r="E20" s="136"/>
      <c r="G20" s="142" t="str">
        <f>IF(ISERROR(VLOOKUP($A$1,graus15,MATCH(A20,GD!$B$1:$L$1,0),FALSE)),"",VLOOKUP($A$1,graus15,MATCH(A20,GD!$B$1:$L$1,0),FALSE))</f>
        <v/>
      </c>
      <c r="H20" s="142" t="str">
        <f>IF(ISERROR(VLOOKUP($A$1,graus21,MATCH(A20,'GD21'!$B$1:$L$1,0),FALSE)),"",VLOOKUP($A$1,graus21,MATCH(A20,'GD21'!$B$1:$L$1,0),FALSE))</f>
        <v/>
      </c>
    </row>
    <row r="21" spans="1:14" x14ac:dyDescent="0.2">
      <c r="A21" s="133"/>
      <c r="B21" s="134"/>
      <c r="C21" s="134"/>
      <c r="D21" s="135"/>
      <c r="E21" s="136"/>
      <c r="G21" s="142" t="str">
        <f>IF(ISERROR(VLOOKUP($A$1,graus15,MATCH(A21,GD!$B$1:$L$1,0),FALSE)),"",VLOOKUP($A$1,graus15,MATCH(A21,GD!$B$1:$L$1,0),FALSE))</f>
        <v/>
      </c>
      <c r="H21" s="142" t="str">
        <f>IF(ISERROR(VLOOKUP($A$1,graus21,MATCH(A21,'GD21'!$B$1:$L$1,0),FALSE)),"",VLOOKUP($A$1,graus21,MATCH(A21,'GD21'!$B$1:$L$1,0),FALSE))</f>
        <v/>
      </c>
    </row>
    <row r="22" spans="1:14" x14ac:dyDescent="0.2">
      <c r="A22" s="133"/>
      <c r="B22" s="134"/>
      <c r="C22" s="134"/>
      <c r="D22" s="135"/>
      <c r="E22" s="136"/>
      <c r="G22" s="142" t="str">
        <f>IF(ISERROR(VLOOKUP($A$1,graus15,MATCH(A22,GD!$B$1:$L$1,0),FALSE)),"",VLOOKUP($A$1,graus15,MATCH(A22,GD!$B$1:$L$1,0),FALSE))</f>
        <v/>
      </c>
      <c r="H22" s="142" t="str">
        <f>IF(ISERROR(VLOOKUP($A$1,graus21,MATCH(A22,'GD21'!$B$1:$L$1,0),FALSE)),"",VLOOKUP($A$1,graus21,MATCH(A22,'GD21'!$B$1:$L$1,0),FALSE))</f>
        <v/>
      </c>
    </row>
    <row r="23" spans="1:14" x14ac:dyDescent="0.2">
      <c r="A23" s="133"/>
      <c r="B23" s="134"/>
      <c r="C23" s="134"/>
      <c r="D23" s="135"/>
      <c r="E23" s="136"/>
      <c r="G23" s="142" t="str">
        <f>IF(ISERROR(VLOOKUP($A$1,graus15,MATCH(A23,GD!$B$1:$L$1,0),FALSE)),"",VLOOKUP($A$1,graus15,MATCH(A23,GD!$B$1:$L$1,0),FALSE))</f>
        <v/>
      </c>
      <c r="H23" s="142" t="str">
        <f>IF(ISERROR(VLOOKUP($A$1,graus21,MATCH(A23,'GD21'!$B$1:$L$1,0),FALSE)),"",VLOOKUP($A$1,graus21,MATCH(A23,'GD21'!$B$1:$L$1,0),FALSE))</f>
        <v/>
      </c>
    </row>
    <row r="24" spans="1:14" x14ac:dyDescent="0.2">
      <c r="A24" s="133"/>
      <c r="B24" s="134"/>
      <c r="C24" s="134"/>
      <c r="D24" s="135"/>
      <c r="E24" s="136"/>
      <c r="G24" s="142" t="str">
        <f>IF(ISERROR(VLOOKUP($A$1,graus15,MATCH(A24,GD!$B$1:$L$1,0),FALSE)),"",VLOOKUP($A$1,graus15,MATCH(A24,GD!$B$1:$L$1,0),FALSE))</f>
        <v/>
      </c>
      <c r="H24" s="142" t="str">
        <f>IF(ISERROR(VLOOKUP($A$1,graus21,MATCH(A24,'GD21'!$B$1:$L$1,0),FALSE)),"",VLOOKUP($A$1,graus21,MATCH(A24,'GD21'!$B$1:$L$1,0),FALSE))</f>
        <v/>
      </c>
    </row>
    <row r="25" spans="1:14" x14ac:dyDescent="0.2">
      <c r="A25" s="133"/>
      <c r="B25" s="134"/>
      <c r="C25" s="134"/>
      <c r="D25" s="135"/>
      <c r="E25" s="136"/>
      <c r="G25" s="142" t="str">
        <f>IF(ISERROR(VLOOKUP($A$1,graus15,MATCH(A25,GD!$B$1:$L$1,0),FALSE)),"",VLOOKUP($A$1,graus15,MATCH(A25,GD!$B$1:$L$1,0),FALSE))</f>
        <v/>
      </c>
      <c r="H25" s="142" t="str">
        <f>IF(ISERROR(VLOOKUP($A$1,graus21,MATCH(A25,'GD21'!$B$1:$L$1,0),FALSE)),"",VLOOKUP($A$1,graus21,MATCH(A25,'GD21'!$B$1:$L$1,0),FALSE))</f>
        <v/>
      </c>
    </row>
    <row r="26" spans="1:14" ht="15" x14ac:dyDescent="0.25">
      <c r="A26" s="166"/>
      <c r="B26" s="182"/>
      <c r="C26" s="182"/>
      <c r="D26" s="190"/>
      <c r="E26" s="183"/>
      <c r="F26" s="191"/>
      <c r="G26" s="184"/>
      <c r="H26" s="184"/>
      <c r="I26" s="191"/>
      <c r="J26" s="191"/>
      <c r="K26" s="191"/>
      <c r="L26" s="191"/>
    </row>
    <row r="27" spans="1:14" ht="15.75" customHeight="1" x14ac:dyDescent="0.25">
      <c r="A27" s="167" t="s">
        <v>525</v>
      </c>
      <c r="B27" s="185" t="s">
        <v>527</v>
      </c>
      <c r="C27" s="186"/>
      <c r="D27" s="187" t="s">
        <v>516</v>
      </c>
      <c r="E27" s="188"/>
      <c r="F27" s="39" t="s">
        <v>526</v>
      </c>
      <c r="G27" s="189"/>
      <c r="H27" s="189"/>
      <c r="I27" s="39" t="s">
        <v>514</v>
      </c>
      <c r="J27" s="191"/>
      <c r="K27" s="191"/>
      <c r="L27" s="191"/>
    </row>
    <row r="28" spans="1:14" ht="15" x14ac:dyDescent="0.25">
      <c r="B28" s="191"/>
      <c r="C28" s="191"/>
      <c r="D28" s="191"/>
      <c r="E28" s="191"/>
      <c r="F28" s="191"/>
      <c r="G28" s="191"/>
      <c r="H28" s="191"/>
      <c r="I28" s="191"/>
      <c r="J28" s="191"/>
      <c r="K28" s="191"/>
      <c r="L28" s="191"/>
    </row>
    <row r="29" spans="1:14" s="168" customFormat="1" ht="51" x14ac:dyDescent="0.2">
      <c r="B29" s="169" t="s">
        <v>487</v>
      </c>
      <c r="C29" s="169" t="s">
        <v>485</v>
      </c>
      <c r="E29" s="343" t="s">
        <v>489</v>
      </c>
      <c r="F29" s="343"/>
      <c r="G29" s="343"/>
      <c r="H29" s="344" t="s">
        <v>495</v>
      </c>
      <c r="I29" s="344"/>
      <c r="J29" s="170"/>
    </row>
    <row r="30" spans="1:14" s="179" customFormat="1" ht="49.5" customHeight="1" x14ac:dyDescent="0.2">
      <c r="A30" s="171" t="s">
        <v>478</v>
      </c>
      <c r="B30" s="172" t="s">
        <v>343</v>
      </c>
      <c r="C30" s="172" t="s">
        <v>484</v>
      </c>
      <c r="D30" s="173" t="s">
        <v>486</v>
      </c>
      <c r="E30" s="173" t="s">
        <v>490</v>
      </c>
      <c r="F30" s="173" t="s">
        <v>491</v>
      </c>
      <c r="G30" s="174" t="s">
        <v>492</v>
      </c>
      <c r="H30" s="175" t="s">
        <v>496</v>
      </c>
      <c r="I30" s="176" t="s">
        <v>494</v>
      </c>
      <c r="J30" s="176" t="s">
        <v>500</v>
      </c>
      <c r="K30" s="177" t="s">
        <v>517</v>
      </c>
      <c r="L30" s="177" t="s">
        <v>518</v>
      </c>
      <c r="M30" s="177" t="s">
        <v>519</v>
      </c>
      <c r="N30" s="178"/>
    </row>
    <row r="31" spans="1:14" x14ac:dyDescent="0.2">
      <c r="A31" s="143" t="str">
        <f>IF(A12&gt;0,A12,"")</f>
        <v/>
      </c>
      <c r="B31" s="144" t="str">
        <f>IF(ISERROR(IF(CERCADOR!$C$9="Electricitat",(B12*1000)/(D12*G12),B12/D12)),"",IF(CERCADOR!$C$9="Electricitat",(B12*1000)/(D12*G12),B12/D12))</f>
        <v/>
      </c>
      <c r="C31" s="144" t="str">
        <f>IF(ISERROR(IF(CERCADOR!$C$9="Electricitat","",(C12*1000)/(D12*G12))),"",IF(CERCADOR!$C$9="Electricitat","",(C12*1000)/(D12*G12)))</f>
        <v/>
      </c>
      <c r="D31" s="144" t="str">
        <f>IF(CERCADOR!$C$9="Electricitat",B31,IF(ISERROR(B31+C31),"",B31+C31))</f>
        <v/>
      </c>
      <c r="E31" s="145"/>
      <c r="F31" s="146"/>
      <c r="G31" s="146"/>
      <c r="H31" s="146"/>
      <c r="I31" s="146"/>
      <c r="J31" s="147"/>
      <c r="K31" s="145"/>
      <c r="L31" s="146"/>
      <c r="M31" s="148"/>
      <c r="N31" s="162"/>
    </row>
    <row r="32" spans="1:14" x14ac:dyDescent="0.2">
      <c r="A32" s="143" t="str">
        <f t="shared" ref="A32:A44" si="0">IF(A13&gt;0,A13,"")</f>
        <v/>
      </c>
      <c r="B32" s="144" t="str">
        <f>IF(ISERROR(IF(CERCADOR!$C$9="Electricitat",(B13*1000)/(D13*G13),B13/D13)),"",IF(CERCADOR!$C$9="Electricitat",(B13*1000)/(D13*G13),B13/D13))</f>
        <v/>
      </c>
      <c r="C32" s="144" t="str">
        <f>IF(ISERROR(IF(CERCADOR!$C$9="Electricitat","",(C13*1000)/(D13*G13))),"",IF(CERCADOR!$C$9="Electricitat","",(C13*1000)/(D13*G13)))</f>
        <v/>
      </c>
      <c r="D32" s="144" t="str">
        <f>IF(CERCADOR!$C$9="Electricitat",B32,IF(ISERROR(B32+C32),"",B32+C32))</f>
        <v/>
      </c>
      <c r="E32" s="149" t="str">
        <f>IF(ISERROR((B32-B31)/B31),"",(B32-B31)/B31)</f>
        <v/>
      </c>
      <c r="F32" s="149" t="str">
        <f>IF(ISERROR(IF(CERCADOR!$C$9="Electricitat","",(C32-C31)/C31)),"",IF(CERCADOR!$C$9="Electricitat","",(C32-C31)/C31))</f>
        <v/>
      </c>
      <c r="G32" s="150" t="str">
        <f>IF(ISERROR(IF(CERCADOR!$C$9="Electricitat","",(D32-D31)/D31)),"",IF(CERCADOR!$C$9="Electricitat","",(D32-D31)/D31))</f>
        <v/>
      </c>
      <c r="H32" s="142" t="str">
        <f>IF(ISERROR((B31-B32)*VLOOKUP(A31,$A$12:$D$25,4,FALSE)),"",(B31-B32)*VLOOKUP(A31,$A$12:$D$25,4,FALSE))</f>
        <v/>
      </c>
      <c r="I32" s="151" t="str">
        <f>IF(ISERROR((C31-C32)*VLOOKUP(A31,$A$12:$D$25,4,FALSE)),"",(C31-C32)*VLOOKUP(A31,A12:D25,4,FALSE))</f>
        <v/>
      </c>
      <c r="J32" s="152" t="str">
        <f>IF(ISERROR(H32+I32),"",H32+I32)</f>
        <v/>
      </c>
      <c r="K32" s="153" t="str">
        <f>IF(ISERROR(H32+K31),"",H32+K31)</f>
        <v/>
      </c>
      <c r="L32" s="153" t="str">
        <f>IF(ISERROR(I32+L31),"",I32+L31)</f>
        <v/>
      </c>
      <c r="M32" s="153" t="str">
        <f>IF(ISERROR(K32+L32),"",K32+L32)</f>
        <v/>
      </c>
    </row>
    <row r="33" spans="1:13" x14ac:dyDescent="0.2">
      <c r="A33" s="143" t="str">
        <f t="shared" si="0"/>
        <v/>
      </c>
      <c r="B33" s="144" t="str">
        <f>IF(ISERROR(IF(CERCADOR!$C$9="Electricitat",(B14*1000)/(D14*G14),B14/D14)),"",IF(CERCADOR!$C$9="Electricitat",(B14*1000)/(D14*G14),B14/D14))</f>
        <v/>
      </c>
      <c r="C33" s="144" t="str">
        <f>IF(ISERROR(IF(CERCADOR!$C$9="Electricitat","",(C14*1000)/(D14*G14))),"",IF(CERCADOR!$C$9="Electricitat","",(C14*1000)/(D14*G14)))</f>
        <v/>
      </c>
      <c r="D33" s="144" t="str">
        <f>IF(CERCADOR!$C$9="Electricitat",B33,IF(ISERROR(B33+C33),"",B33+C33))</f>
        <v/>
      </c>
      <c r="E33" s="149" t="str">
        <f t="shared" ref="E33:E44" si="1">IF(ISERROR((B33-B32)/B32),"",(B33-B32)/B32)</f>
        <v/>
      </c>
      <c r="F33" s="149" t="str">
        <f>IF(ISERROR(IF(CERCADOR!$C$9="Electricitat","",(C33-C32)/C32)),"",IF(CERCADOR!$C$9="Electricitat","",(C33-C32)/C32))</f>
        <v/>
      </c>
      <c r="G33" s="150" t="str">
        <f>IF(ISERROR(IF(CERCADOR!$C$9="Electricitat","",(D33-D32)/D32)),"",IF(CERCADOR!$C$9="Electricitat","",(D33-D32)/D32))</f>
        <v/>
      </c>
      <c r="H33" s="142" t="str">
        <f t="shared" ref="H33:H44" si="2">IF(ISERROR((B32-B33)*VLOOKUP(A32,$A$12:$D$25,4,FALSE)),"",(B32-B33)*VLOOKUP(A32,$A$12:$D$25,4,FALSE))</f>
        <v/>
      </c>
      <c r="I33" s="151" t="str">
        <f t="shared" ref="I33:I44" si="3">IF(ISERROR((C32-C33)*VLOOKUP(A32,$A$12:$D$25,4,FALSE)),"",(C32-C33)*VLOOKUP(A32,A13:D28,4,FALSE))</f>
        <v/>
      </c>
      <c r="J33" s="152" t="str">
        <f t="shared" ref="J33:J44" si="4">IF(ISERROR(H33+I33),"",H33+I33)</f>
        <v/>
      </c>
      <c r="K33" s="153" t="str">
        <f t="shared" ref="K33:K44" si="5">IF(ISERROR(H33+K32),"",H33+K32)</f>
        <v/>
      </c>
      <c r="L33" s="153" t="str">
        <f t="shared" ref="L33:L44" si="6">IF(ISERROR(I33+L32),"",I33+L32)</f>
        <v/>
      </c>
      <c r="M33" s="153" t="str">
        <f t="shared" ref="M33:M44" si="7">IF(ISERROR(K33+L33),"",K33+L33)</f>
        <v/>
      </c>
    </row>
    <row r="34" spans="1:13" x14ac:dyDescent="0.2">
      <c r="A34" s="143" t="str">
        <f t="shared" si="0"/>
        <v/>
      </c>
      <c r="B34" s="144" t="str">
        <f>IF(ISERROR(IF(CERCADOR!$C$9="Electricitat",(B15*1000)/(D15*G15),B15/D15)),"",IF(CERCADOR!$C$9="Electricitat",(B15*1000)/(D15*G15),B15/D15))</f>
        <v/>
      </c>
      <c r="C34" s="144" t="str">
        <f>IF(ISERROR(IF(CERCADOR!$C$9="Electricitat","",(C15*1000)/(D15*G15))),"",IF(CERCADOR!$C$9="Electricitat","",(C15*1000)/(D15*G15)))</f>
        <v/>
      </c>
      <c r="D34" s="144" t="str">
        <f>IF(CERCADOR!$C$9="Electricitat",B34,IF(ISERROR(B34+C34),"",B34+C34))</f>
        <v/>
      </c>
      <c r="E34" s="149" t="str">
        <f t="shared" si="1"/>
        <v/>
      </c>
      <c r="F34" s="149" t="str">
        <f>IF(ISERROR(IF(CERCADOR!$C$9="Electricitat","",(C34-C33)/C33)),"",IF(CERCADOR!$C$9="Electricitat","",(C34-C33)/C33))</f>
        <v/>
      </c>
      <c r="G34" s="150" t="str">
        <f>IF(ISERROR(IF(CERCADOR!$C$9="Electricitat","",(D34-D33)/D33)),"",IF(CERCADOR!$C$9="Electricitat","",(D34-D33)/D33))</f>
        <v/>
      </c>
      <c r="H34" s="142" t="str">
        <f t="shared" si="2"/>
        <v/>
      </c>
      <c r="I34" s="151" t="str">
        <f t="shared" si="3"/>
        <v/>
      </c>
      <c r="J34" s="152" t="str">
        <f t="shared" si="4"/>
        <v/>
      </c>
      <c r="K34" s="153" t="str">
        <f t="shared" si="5"/>
        <v/>
      </c>
      <c r="L34" s="153" t="str">
        <f t="shared" si="6"/>
        <v/>
      </c>
      <c r="M34" s="153" t="str">
        <f t="shared" si="7"/>
        <v/>
      </c>
    </row>
    <row r="35" spans="1:13" x14ac:dyDescent="0.2">
      <c r="A35" s="143" t="str">
        <f t="shared" si="0"/>
        <v/>
      </c>
      <c r="B35" s="144" t="str">
        <f>IF(ISERROR(IF(CERCADOR!$C$9="Electricitat",(B16*1000)/(D16*G16),B16/D16)),"",IF(CERCADOR!$C$9="Electricitat",(B16*1000)/(D16*G16),B16/D16))</f>
        <v/>
      </c>
      <c r="C35" s="144" t="str">
        <f>IF(ISERROR(IF(CERCADOR!$C$9="Electricitat","",(C16*1000)/(D16*G16))),"",IF(CERCADOR!$C$9="Electricitat","",(C16*1000)/(D16*G16)))</f>
        <v/>
      </c>
      <c r="D35" s="144" t="str">
        <f>IF(CERCADOR!$C$9="Electricitat",B35,IF(ISERROR(B35+C35),"",B35+C35))</f>
        <v/>
      </c>
      <c r="E35" s="149" t="str">
        <f t="shared" si="1"/>
        <v/>
      </c>
      <c r="F35" s="149" t="str">
        <f>IF(ISERROR(IF(CERCADOR!$C$9="Electricitat","",(C35-C34)/C34)),"",IF(CERCADOR!$C$9="Electricitat","",(C35-C34)/C34))</f>
        <v/>
      </c>
      <c r="G35" s="150" t="str">
        <f>IF(ISERROR(IF(CERCADOR!$C$9="Electricitat","",(D35-D34)/D34)),"",IF(CERCADOR!$C$9="Electricitat","",(D35-D34)/D34))</f>
        <v/>
      </c>
      <c r="H35" s="142" t="str">
        <f t="shared" si="2"/>
        <v/>
      </c>
      <c r="I35" s="151" t="str">
        <f t="shared" si="3"/>
        <v/>
      </c>
      <c r="J35" s="152" t="str">
        <f t="shared" si="4"/>
        <v/>
      </c>
      <c r="K35" s="153" t="str">
        <f t="shared" si="5"/>
        <v/>
      </c>
      <c r="L35" s="153" t="str">
        <f t="shared" si="6"/>
        <v/>
      </c>
      <c r="M35" s="153" t="str">
        <f t="shared" si="7"/>
        <v/>
      </c>
    </row>
    <row r="36" spans="1:13" x14ac:dyDescent="0.2">
      <c r="A36" s="143" t="str">
        <f t="shared" si="0"/>
        <v/>
      </c>
      <c r="B36" s="144" t="str">
        <f>IF(ISERROR(IF(CERCADOR!$C$9="Electricitat",(B17*1000)/(D17*G17),B17/D17)),"",IF(CERCADOR!$C$9="Electricitat",(B17*1000)/(D17*G17),B17/D17))</f>
        <v/>
      </c>
      <c r="C36" s="144" t="str">
        <f>IF(ISERROR(IF(CERCADOR!$C$9="Electricitat","",(C17*1000)/(D17*G17))),"",IF(CERCADOR!$C$9="Electricitat","",(C17*1000)/(D17*G17)))</f>
        <v/>
      </c>
      <c r="D36" s="144" t="str">
        <f>IF(CERCADOR!$C$9="Electricitat",B36,IF(ISERROR(B36+C36),"",B36+C36))</f>
        <v/>
      </c>
      <c r="E36" s="149" t="str">
        <f t="shared" si="1"/>
        <v/>
      </c>
      <c r="F36" s="149" t="str">
        <f>IF(ISERROR(IF(CERCADOR!$C$9="Electricitat","",(C36-C35)/C35)),"",IF(CERCADOR!$C$9="Electricitat","",(C36-C35)/C35))</f>
        <v/>
      </c>
      <c r="G36" s="150" t="str">
        <f>IF(ISERROR(IF(CERCADOR!$C$9="Electricitat","",(D36-D35)/D35)),"",IF(CERCADOR!$C$9="Electricitat","",(D36-D35)/D35))</f>
        <v/>
      </c>
      <c r="H36" s="142" t="str">
        <f t="shared" si="2"/>
        <v/>
      </c>
      <c r="I36" s="151" t="str">
        <f t="shared" si="3"/>
        <v/>
      </c>
      <c r="J36" s="152" t="str">
        <f t="shared" si="4"/>
        <v/>
      </c>
      <c r="K36" s="153" t="str">
        <f t="shared" si="5"/>
        <v/>
      </c>
      <c r="L36" s="153" t="str">
        <f t="shared" si="6"/>
        <v/>
      </c>
      <c r="M36" s="153" t="str">
        <f t="shared" si="7"/>
        <v/>
      </c>
    </row>
    <row r="37" spans="1:13" x14ac:dyDescent="0.2">
      <c r="A37" s="143" t="str">
        <f t="shared" si="0"/>
        <v/>
      </c>
      <c r="B37" s="144" t="str">
        <f>IF(ISERROR(IF(CERCADOR!$C$9="Electricitat",(B18*1000)/(D18*G18),B18/D18)),"",IF(CERCADOR!$C$9="Electricitat",(B18*1000)/(D18*G18),B18/D18))</f>
        <v/>
      </c>
      <c r="C37" s="144" t="str">
        <f>IF(ISERROR(IF(CERCADOR!$C$9="Electricitat","",(C18*1000)/(D18*G18))),"",IF(CERCADOR!$C$9="Electricitat","",(C18*1000)/(D18*G18)))</f>
        <v/>
      </c>
      <c r="D37" s="144" t="str">
        <f>IF(CERCADOR!$C$9="Electricitat",B37,IF(ISERROR(B37+C37),"",B37+C37))</f>
        <v/>
      </c>
      <c r="E37" s="149" t="str">
        <f t="shared" si="1"/>
        <v/>
      </c>
      <c r="F37" s="149" t="str">
        <f>IF(ISERROR(IF(CERCADOR!$C$9="Electricitat","",(C37-C36)/C36)),"",IF(CERCADOR!$C$9="Electricitat","",(C37-C36)/C36))</f>
        <v/>
      </c>
      <c r="G37" s="150" t="str">
        <f>IF(ISERROR(IF(CERCADOR!$C$9="Electricitat","",(D37-D36)/D36)),"",IF(CERCADOR!$C$9="Electricitat","",(D37-D36)/D36))</f>
        <v/>
      </c>
      <c r="H37" s="142" t="str">
        <f t="shared" si="2"/>
        <v/>
      </c>
      <c r="I37" s="151" t="str">
        <f t="shared" si="3"/>
        <v/>
      </c>
      <c r="J37" s="152" t="str">
        <f t="shared" si="4"/>
        <v/>
      </c>
      <c r="K37" s="153" t="str">
        <f t="shared" si="5"/>
        <v/>
      </c>
      <c r="L37" s="153" t="str">
        <f t="shared" si="6"/>
        <v/>
      </c>
      <c r="M37" s="153" t="str">
        <f t="shared" si="7"/>
        <v/>
      </c>
    </row>
    <row r="38" spans="1:13" x14ac:dyDescent="0.2">
      <c r="A38" s="143" t="str">
        <f t="shared" si="0"/>
        <v/>
      </c>
      <c r="B38" s="144" t="str">
        <f>IF(ISERROR(IF(CERCADOR!$C$9="Electricitat",(B19*1000)/(D19*G19),B19/D19)),"",IF(CERCADOR!$C$9="Electricitat",(B19*1000)/(D19*G19),B19/D19))</f>
        <v/>
      </c>
      <c r="C38" s="144" t="str">
        <f>IF(ISERROR(IF(CERCADOR!$C$9="Electricitat","",(C19*1000)/(D19*G19))),"",IF(CERCADOR!$C$9="Electricitat","",(C19*1000)/(D19*G19)))</f>
        <v/>
      </c>
      <c r="D38" s="144" t="str">
        <f>IF(CERCADOR!$C$9="Electricitat",B38,IF(ISERROR(B38+C38),"",B38+C38))</f>
        <v/>
      </c>
      <c r="E38" s="149" t="str">
        <f t="shared" si="1"/>
        <v/>
      </c>
      <c r="F38" s="149" t="str">
        <f>IF(ISERROR(IF(CERCADOR!$C$9="Electricitat","",(C38-C37)/C37)),"",IF(CERCADOR!$C$9="Electricitat","",(C38-C37)/C37))</f>
        <v/>
      </c>
      <c r="G38" s="150" t="str">
        <f>IF(ISERROR(IF(CERCADOR!$C$9="Electricitat","",(D38-D37)/D37)),"",IF(CERCADOR!$C$9="Electricitat","",(D38-D37)/D37))</f>
        <v/>
      </c>
      <c r="H38" s="142" t="str">
        <f t="shared" si="2"/>
        <v/>
      </c>
      <c r="I38" s="151" t="str">
        <f t="shared" si="3"/>
        <v/>
      </c>
      <c r="J38" s="152" t="str">
        <f t="shared" si="4"/>
        <v/>
      </c>
      <c r="K38" s="153" t="str">
        <f t="shared" si="5"/>
        <v/>
      </c>
      <c r="L38" s="153" t="str">
        <f t="shared" si="6"/>
        <v/>
      </c>
      <c r="M38" s="153" t="str">
        <f t="shared" si="7"/>
        <v/>
      </c>
    </row>
    <row r="39" spans="1:13" x14ac:dyDescent="0.2">
      <c r="A39" s="143" t="str">
        <f t="shared" si="0"/>
        <v/>
      </c>
      <c r="B39" s="144" t="str">
        <f>IF(ISERROR(IF(CERCADOR!$C$9="Electricitat",(B20*1000)/(D20*G20),B20/D20)),"",IF(CERCADOR!$C$9="Electricitat",(B20*1000)/(D20*G20),B20/D20))</f>
        <v/>
      </c>
      <c r="C39" s="144" t="str">
        <f>IF(ISERROR(IF(CERCADOR!$C$9="Electricitat","",(C20*1000)/(D20*G20))),"",IF(CERCADOR!$C$9="Electricitat","",(C20*1000)/(D20*G20)))</f>
        <v/>
      </c>
      <c r="D39" s="144" t="str">
        <f>IF(CERCADOR!$C$9="Electricitat",B39,IF(ISERROR(B39+C39),"",B39+C39))</f>
        <v/>
      </c>
      <c r="E39" s="149" t="str">
        <f t="shared" si="1"/>
        <v/>
      </c>
      <c r="F39" s="149" t="str">
        <f>IF(ISERROR(IF(CERCADOR!$C$9="Electricitat","",(C39-C38)/C38)),"",IF(CERCADOR!$C$9="Electricitat","",(C39-C38)/C38))</f>
        <v/>
      </c>
      <c r="G39" s="150" t="str">
        <f>IF(ISERROR(IF(CERCADOR!$C$9="Electricitat","",(D39-D38)/D38)),"",IF(CERCADOR!$C$9="Electricitat","",(D39-D38)/D38))</f>
        <v/>
      </c>
      <c r="H39" s="142" t="str">
        <f t="shared" si="2"/>
        <v/>
      </c>
      <c r="I39" s="151" t="str">
        <f t="shared" si="3"/>
        <v/>
      </c>
      <c r="J39" s="152" t="str">
        <f t="shared" si="4"/>
        <v/>
      </c>
      <c r="K39" s="153" t="str">
        <f t="shared" si="5"/>
        <v/>
      </c>
      <c r="L39" s="153" t="str">
        <f t="shared" si="6"/>
        <v/>
      </c>
      <c r="M39" s="153" t="str">
        <f t="shared" si="7"/>
        <v/>
      </c>
    </row>
    <row r="40" spans="1:13" x14ac:dyDescent="0.2">
      <c r="A40" s="143" t="str">
        <f t="shared" si="0"/>
        <v/>
      </c>
      <c r="B40" s="144" t="str">
        <f>IF(ISERROR(IF(CERCADOR!$C$9="Electricitat",(B21*1000)/(D21*G21),B21/D21)),"",IF(CERCADOR!$C$9="Electricitat",(B21*1000)/(D21*G21),B21/D21))</f>
        <v/>
      </c>
      <c r="C40" s="144" t="str">
        <f>IF(ISERROR(IF(CERCADOR!$C$9="Electricitat","",(C21*1000)/(D21*G21))),"",IF(CERCADOR!$C$9="Electricitat","",(C21*1000)/(D21*G21)))</f>
        <v/>
      </c>
      <c r="D40" s="144" t="str">
        <f>IF(CERCADOR!$C$9="Electricitat",B40,IF(ISERROR(B40+C40),"",B40+C40))</f>
        <v/>
      </c>
      <c r="E40" s="149" t="str">
        <f t="shared" si="1"/>
        <v/>
      </c>
      <c r="F40" s="149" t="str">
        <f>IF(ISERROR(IF(CERCADOR!$C$9="Electricitat","",(C40-C39)/C39)),"",IF(CERCADOR!$C$9="Electricitat","",(C40-C39)/C39))</f>
        <v/>
      </c>
      <c r="G40" s="150" t="str">
        <f>IF(ISERROR(IF(CERCADOR!$C$9="Electricitat","",(D40-D39)/D39)),"",IF(CERCADOR!$C$9="Electricitat","",(D40-D39)/D39))</f>
        <v/>
      </c>
      <c r="H40" s="142" t="str">
        <f t="shared" si="2"/>
        <v/>
      </c>
      <c r="I40" s="151" t="str">
        <f t="shared" si="3"/>
        <v/>
      </c>
      <c r="J40" s="152" t="str">
        <f t="shared" si="4"/>
        <v/>
      </c>
      <c r="K40" s="153" t="str">
        <f t="shared" si="5"/>
        <v/>
      </c>
      <c r="L40" s="153" t="str">
        <f t="shared" si="6"/>
        <v/>
      </c>
      <c r="M40" s="153" t="str">
        <f t="shared" si="7"/>
        <v/>
      </c>
    </row>
    <row r="41" spans="1:13" x14ac:dyDescent="0.2">
      <c r="A41" s="143" t="str">
        <f t="shared" si="0"/>
        <v/>
      </c>
      <c r="B41" s="144" t="str">
        <f>IF(ISERROR(IF(CERCADOR!$C$9="Electricitat",(B22*1000)/(D22*G22),B22/D22)),"",IF(CERCADOR!$C$9="Electricitat",(B22*1000)/(D22*G22),B22/D22))</f>
        <v/>
      </c>
      <c r="C41" s="144" t="str">
        <f>IF(ISERROR(IF(CERCADOR!$C$9="Electricitat","",(C22*1000)/(D22*G22))),"",IF(CERCADOR!$C$9="Electricitat","",(C22*1000)/(D22*G22)))</f>
        <v/>
      </c>
      <c r="D41" s="144" t="str">
        <f>IF(CERCADOR!$C$9="Electricitat",B41,IF(ISERROR(B41+C41),"",B41+C41))</f>
        <v/>
      </c>
      <c r="E41" s="149" t="str">
        <f t="shared" si="1"/>
        <v/>
      </c>
      <c r="F41" s="149" t="str">
        <f>IF(ISERROR(IF(CERCADOR!$C$9="Electricitat","",(C41-C40)/C40)),"",IF(CERCADOR!$C$9="Electricitat","",(C41-C40)/C40))</f>
        <v/>
      </c>
      <c r="G41" s="150" t="str">
        <f>IF(ISERROR(IF(CERCADOR!$C$9="Electricitat","",(D41-D40)/D40)),"",IF(CERCADOR!$C$9="Electricitat","",(D41-D40)/D40))</f>
        <v/>
      </c>
      <c r="H41" s="142" t="str">
        <f t="shared" si="2"/>
        <v/>
      </c>
      <c r="I41" s="151" t="str">
        <f t="shared" si="3"/>
        <v/>
      </c>
      <c r="J41" s="152" t="str">
        <f t="shared" si="4"/>
        <v/>
      </c>
      <c r="K41" s="153" t="str">
        <f t="shared" si="5"/>
        <v/>
      </c>
      <c r="L41" s="153" t="str">
        <f t="shared" si="6"/>
        <v/>
      </c>
      <c r="M41" s="153" t="str">
        <f t="shared" si="7"/>
        <v/>
      </c>
    </row>
    <row r="42" spans="1:13" x14ac:dyDescent="0.2">
      <c r="A42" s="143" t="str">
        <f t="shared" si="0"/>
        <v/>
      </c>
      <c r="B42" s="144" t="str">
        <f>IF(ISERROR(IF(CERCADOR!$C$9="Electricitat",(B23*1000)/(D23*G23),B23/D23)),"",IF(CERCADOR!$C$9="Electricitat",(B23*1000)/(D23*G23),B23/D23))</f>
        <v/>
      </c>
      <c r="C42" s="144" t="str">
        <f>IF(ISERROR(IF(CERCADOR!$C$9="Electricitat","",(C23*1000)/(D23*G23))),"",IF(CERCADOR!$C$9="Electricitat","",(C23*1000)/(D23*G23)))</f>
        <v/>
      </c>
      <c r="D42" s="144" t="str">
        <f>IF(CERCADOR!$C$9="Electricitat",B42,IF(ISERROR(B42+C42),"",B42+C42))</f>
        <v/>
      </c>
      <c r="E42" s="149" t="str">
        <f t="shared" si="1"/>
        <v/>
      </c>
      <c r="F42" s="149" t="str">
        <f>IF(ISERROR(IF(CERCADOR!$C$9="Electricitat","",(C42-C41)/C41)),"",IF(CERCADOR!$C$9="Electricitat","",(C42-C41)/C41))</f>
        <v/>
      </c>
      <c r="G42" s="150" t="str">
        <f>IF(ISERROR(IF(CERCADOR!$C$9="Electricitat","",(D42-D41)/D41)),"",IF(CERCADOR!$C$9="Electricitat","",(D42-D41)/D41))</f>
        <v/>
      </c>
      <c r="H42" s="142" t="str">
        <f t="shared" si="2"/>
        <v/>
      </c>
      <c r="I42" s="151" t="str">
        <f t="shared" si="3"/>
        <v/>
      </c>
      <c r="J42" s="152" t="str">
        <f t="shared" si="4"/>
        <v/>
      </c>
      <c r="K42" s="153" t="str">
        <f t="shared" si="5"/>
        <v/>
      </c>
      <c r="L42" s="153" t="str">
        <f t="shared" si="6"/>
        <v/>
      </c>
      <c r="M42" s="153" t="str">
        <f t="shared" si="7"/>
        <v/>
      </c>
    </row>
    <row r="43" spans="1:13" x14ac:dyDescent="0.2">
      <c r="A43" s="143" t="str">
        <f t="shared" si="0"/>
        <v/>
      </c>
      <c r="B43" s="144" t="str">
        <f>IF(ISERROR(IF(CERCADOR!$C$9="Electricitat",(B24*1000)/(D24*G24),B24/D24)),"",IF(CERCADOR!$C$9="Electricitat",(B24*1000)/(D24*G24),B24/D24))</f>
        <v/>
      </c>
      <c r="C43" s="144" t="str">
        <f>IF(ISERROR(IF(CERCADOR!$C$9="Electricitat","",(C24*1000)/(D24*G24))),"",IF(CERCADOR!$C$9="Electricitat","",(C24*1000)/(D24*G24)))</f>
        <v/>
      </c>
      <c r="D43" s="144" t="str">
        <f>IF(CERCADOR!$C$9="Electricitat",B43,IF(ISERROR(B43+C43),"",B43+C43))</f>
        <v/>
      </c>
      <c r="E43" s="149" t="str">
        <f t="shared" si="1"/>
        <v/>
      </c>
      <c r="F43" s="149" t="str">
        <f>IF(ISERROR(IF(CERCADOR!$C$9="Electricitat","",(C43-C42)/C42)),"",IF(CERCADOR!$C$9="Electricitat","",(C43-C42)/C42))</f>
        <v/>
      </c>
      <c r="G43" s="150" t="str">
        <f>IF(ISERROR(IF(CERCADOR!$C$9="Electricitat","",(D43-D42)/D42)),"",IF(CERCADOR!$C$9="Electricitat","",(D43-D42)/D42))</f>
        <v/>
      </c>
      <c r="H43" s="142" t="str">
        <f t="shared" si="2"/>
        <v/>
      </c>
      <c r="I43" s="151" t="str">
        <f t="shared" si="3"/>
        <v/>
      </c>
      <c r="J43" s="152" t="str">
        <f t="shared" si="4"/>
        <v/>
      </c>
      <c r="K43" s="153" t="str">
        <f t="shared" si="5"/>
        <v/>
      </c>
      <c r="L43" s="153" t="str">
        <f t="shared" si="6"/>
        <v/>
      </c>
      <c r="M43" s="153" t="str">
        <f t="shared" si="7"/>
        <v/>
      </c>
    </row>
    <row r="44" spans="1:13" x14ac:dyDescent="0.2">
      <c r="A44" s="143" t="str">
        <f t="shared" si="0"/>
        <v/>
      </c>
      <c r="B44" s="144" t="str">
        <f>IF(ISERROR(IF(CERCADOR!$C$9="Electricitat",(B25*1000)/(D25*G25),B25/D25)),"",IF(CERCADOR!$C$9="Electricitat",(B25*1000)/(D25*G25),B25/D25))</f>
        <v/>
      </c>
      <c r="C44" s="144" t="str">
        <f>IF(ISERROR(IF(CERCADOR!$C$9="Electricitat","",(C25*1000)/(D25*G25))),"",IF(CERCADOR!$C$9="Electricitat","",(C25*1000)/(D25*G25)))</f>
        <v/>
      </c>
      <c r="D44" s="144" t="str">
        <f>IF(CERCADOR!$C$9="Electricitat",B44,IF(ISERROR(B44+C44),"",B44+C44))</f>
        <v/>
      </c>
      <c r="E44" s="149" t="str">
        <f t="shared" si="1"/>
        <v/>
      </c>
      <c r="F44" s="149" t="str">
        <f>IF(ISERROR(IF(CERCADOR!$C$9="Electricitat","",(C44-C43)/C43)),"",IF(CERCADOR!$C$9="Electricitat","",(C44-C43)/C43))</f>
        <v/>
      </c>
      <c r="G44" s="150" t="str">
        <f>IF(ISERROR(IF(CERCADOR!$C$9="Electricitat","",(D44-D43)/D43)),"",IF(CERCADOR!$C$9="Electricitat","",(D44-D43)/D43))</f>
        <v/>
      </c>
      <c r="H44" s="142" t="str">
        <f t="shared" si="2"/>
        <v/>
      </c>
      <c r="I44" s="151" t="str">
        <f t="shared" si="3"/>
        <v/>
      </c>
      <c r="J44" s="152" t="str">
        <f t="shared" si="4"/>
        <v/>
      </c>
      <c r="K44" s="153" t="str">
        <f t="shared" si="5"/>
        <v/>
      </c>
      <c r="L44" s="153" t="str">
        <f t="shared" si="6"/>
        <v/>
      </c>
      <c r="M44" s="153" t="str">
        <f t="shared" si="7"/>
        <v/>
      </c>
    </row>
    <row r="46" spans="1:13" x14ac:dyDescent="0.2">
      <c r="A46" s="158" t="s">
        <v>536</v>
      </c>
      <c r="F46" s="196" t="s">
        <v>539</v>
      </c>
    </row>
    <row r="47" spans="1:13" ht="38.25" x14ac:dyDescent="0.2">
      <c r="A47" s="171" t="s">
        <v>478</v>
      </c>
      <c r="B47" s="175" t="s">
        <v>498</v>
      </c>
      <c r="C47" s="176" t="s">
        <v>499</v>
      </c>
      <c r="D47" s="175" t="s">
        <v>501</v>
      </c>
      <c r="E47" s="175" t="s">
        <v>515</v>
      </c>
      <c r="F47" s="168"/>
      <c r="J47" s="180"/>
    </row>
    <row r="48" spans="1:13" x14ac:dyDescent="0.2">
      <c r="A48" s="143" t="str">
        <f>A31</f>
        <v/>
      </c>
      <c r="B48" s="147"/>
      <c r="C48" s="154"/>
      <c r="D48" s="146"/>
      <c r="E48" s="148"/>
      <c r="J48" s="180"/>
    </row>
    <row r="49" spans="1:10" x14ac:dyDescent="0.2">
      <c r="A49" s="143" t="str">
        <f t="shared" ref="A49:A61" si="8">A32</f>
        <v/>
      </c>
      <c r="B49" s="143" t="str">
        <f t="shared" ref="B49:B61" si="9">IF(ISERROR(H32*$H$3),"",H32*$H$3)</f>
        <v/>
      </c>
      <c r="C49" s="153" t="str">
        <f>IF(ISERROR(VLOOKUP(E13,preu2,2,FALSE)*I32),"",VLOOKUP(E13,preu2,2,FALSE)*I32)</f>
        <v/>
      </c>
      <c r="D49" s="153" t="str">
        <f>IF(ISERROR(B49+C49),"",B49+C49)</f>
        <v/>
      </c>
      <c r="E49" s="153" t="str">
        <f>IF(ISERROR(D49+E48),"",E48+D49)</f>
        <v/>
      </c>
      <c r="J49" s="180"/>
    </row>
    <row r="50" spans="1:10" x14ac:dyDescent="0.2">
      <c r="A50" s="143" t="str">
        <f t="shared" si="8"/>
        <v/>
      </c>
      <c r="B50" s="143" t="str">
        <f t="shared" si="9"/>
        <v/>
      </c>
      <c r="C50" s="153" t="str">
        <f>IF(ISERROR(VLOOKUP(E14,preu2,2,FALSE)*I33),"",VLOOKUP(E14,preu2,2,FALSE)*I33)</f>
        <v/>
      </c>
      <c r="D50" s="153" t="str">
        <f t="shared" ref="D50:D61" si="10">IF(ISERROR(B50+C50),"",B50+C50)</f>
        <v/>
      </c>
      <c r="E50" s="153" t="str">
        <f t="shared" ref="E50:E61" si="11">IF(ISERROR(D50+E49),"",E49+D50)</f>
        <v/>
      </c>
      <c r="J50" s="180"/>
    </row>
    <row r="51" spans="1:10" x14ac:dyDescent="0.2">
      <c r="A51" s="143" t="str">
        <f t="shared" si="8"/>
        <v/>
      </c>
      <c r="B51" s="143" t="str">
        <f t="shared" si="9"/>
        <v/>
      </c>
      <c r="C51" s="153" t="str">
        <f>IF(ISERROR(VLOOKUP(E15,preu2,2,FALSE)*I34),"",VLOOKUP(E15,preu2,2,FALSE)*I34)</f>
        <v/>
      </c>
      <c r="D51" s="153" t="str">
        <f t="shared" si="10"/>
        <v/>
      </c>
      <c r="E51" s="153" t="str">
        <f t="shared" si="11"/>
        <v/>
      </c>
      <c r="J51" s="180"/>
    </row>
    <row r="52" spans="1:10" x14ac:dyDescent="0.2">
      <c r="A52" s="143" t="str">
        <f t="shared" si="8"/>
        <v/>
      </c>
      <c r="B52" s="143" t="str">
        <f t="shared" si="9"/>
        <v/>
      </c>
      <c r="C52" s="153" t="str">
        <f>IF(ISERROR(VLOOKUP(E16,preu2,2,FALSE)*I35),"",VLOOKUP(E16,preu2,2,FALSE)*I35)</f>
        <v/>
      </c>
      <c r="D52" s="153" t="str">
        <f t="shared" si="10"/>
        <v/>
      </c>
      <c r="E52" s="153" t="str">
        <f t="shared" si="11"/>
        <v/>
      </c>
      <c r="J52" s="180"/>
    </row>
    <row r="53" spans="1:10" x14ac:dyDescent="0.2">
      <c r="A53" s="143" t="str">
        <f t="shared" si="8"/>
        <v/>
      </c>
      <c r="B53" s="143" t="str">
        <f t="shared" si="9"/>
        <v/>
      </c>
      <c r="C53" s="153" t="str">
        <f t="shared" ref="C53:C61" si="12">IF(ISERROR(VLOOKUP(E16,preu2,2,FALSE)*I36),"",VLOOKUP(E16,preu2,2,FALSE)*I36)</f>
        <v/>
      </c>
      <c r="D53" s="153" t="str">
        <f t="shared" si="10"/>
        <v/>
      </c>
      <c r="E53" s="153" t="str">
        <f t="shared" si="11"/>
        <v/>
      </c>
    </row>
    <row r="54" spans="1:10" x14ac:dyDescent="0.2">
      <c r="A54" s="143" t="str">
        <f t="shared" si="8"/>
        <v/>
      </c>
      <c r="B54" s="143" t="str">
        <f t="shared" si="9"/>
        <v/>
      </c>
      <c r="C54" s="153" t="str">
        <f t="shared" si="12"/>
        <v/>
      </c>
      <c r="D54" s="153" t="str">
        <f t="shared" si="10"/>
        <v/>
      </c>
      <c r="E54" s="153" t="str">
        <f t="shared" si="11"/>
        <v/>
      </c>
    </row>
    <row r="55" spans="1:10" x14ac:dyDescent="0.2">
      <c r="A55" s="143" t="str">
        <f t="shared" si="8"/>
        <v/>
      </c>
      <c r="B55" s="143" t="str">
        <f t="shared" si="9"/>
        <v/>
      </c>
      <c r="C55" s="153" t="str">
        <f t="shared" si="12"/>
        <v/>
      </c>
      <c r="D55" s="153" t="str">
        <f t="shared" si="10"/>
        <v/>
      </c>
      <c r="E55" s="153" t="str">
        <f t="shared" si="11"/>
        <v/>
      </c>
    </row>
    <row r="56" spans="1:10" x14ac:dyDescent="0.2">
      <c r="A56" s="143" t="str">
        <f t="shared" si="8"/>
        <v/>
      </c>
      <c r="B56" s="143" t="str">
        <f t="shared" si="9"/>
        <v/>
      </c>
      <c r="C56" s="153" t="str">
        <f t="shared" si="12"/>
        <v/>
      </c>
      <c r="D56" s="153" t="str">
        <f t="shared" si="10"/>
        <v/>
      </c>
      <c r="E56" s="153" t="str">
        <f t="shared" si="11"/>
        <v/>
      </c>
    </row>
    <row r="57" spans="1:10" x14ac:dyDescent="0.2">
      <c r="A57" s="143" t="str">
        <f t="shared" si="8"/>
        <v/>
      </c>
      <c r="B57" s="143" t="str">
        <f t="shared" si="9"/>
        <v/>
      </c>
      <c r="C57" s="153" t="str">
        <f t="shared" si="12"/>
        <v/>
      </c>
      <c r="D57" s="153" t="str">
        <f t="shared" si="10"/>
        <v/>
      </c>
      <c r="E57" s="153" t="str">
        <f t="shared" si="11"/>
        <v/>
      </c>
    </row>
    <row r="58" spans="1:10" x14ac:dyDescent="0.2">
      <c r="A58" s="143" t="str">
        <f t="shared" si="8"/>
        <v/>
      </c>
      <c r="B58" s="143" t="str">
        <f t="shared" si="9"/>
        <v/>
      </c>
      <c r="C58" s="153" t="str">
        <f t="shared" si="12"/>
        <v/>
      </c>
      <c r="D58" s="153" t="str">
        <f t="shared" si="10"/>
        <v/>
      </c>
      <c r="E58" s="153" t="str">
        <f t="shared" si="11"/>
        <v/>
      </c>
    </row>
    <row r="59" spans="1:10" x14ac:dyDescent="0.2">
      <c r="A59" s="143" t="str">
        <f t="shared" si="8"/>
        <v/>
      </c>
      <c r="B59" s="143" t="str">
        <f t="shared" si="9"/>
        <v/>
      </c>
      <c r="C59" s="153" t="str">
        <f t="shared" si="12"/>
        <v/>
      </c>
      <c r="D59" s="153" t="str">
        <f t="shared" si="10"/>
        <v/>
      </c>
      <c r="E59" s="153" t="str">
        <f t="shared" si="11"/>
        <v/>
      </c>
    </row>
    <row r="60" spans="1:10" x14ac:dyDescent="0.2">
      <c r="A60" s="143" t="str">
        <f t="shared" si="8"/>
        <v/>
      </c>
      <c r="B60" s="143" t="str">
        <f t="shared" si="9"/>
        <v/>
      </c>
      <c r="C60" s="153" t="str">
        <f t="shared" si="12"/>
        <v/>
      </c>
      <c r="D60" s="153" t="str">
        <f t="shared" si="10"/>
        <v/>
      </c>
      <c r="E60" s="153" t="str">
        <f t="shared" si="11"/>
        <v/>
      </c>
    </row>
    <row r="61" spans="1:10" x14ac:dyDescent="0.2">
      <c r="A61" s="143" t="str">
        <f t="shared" si="8"/>
        <v/>
      </c>
      <c r="B61" s="143" t="str">
        <f t="shared" si="9"/>
        <v/>
      </c>
      <c r="C61" s="153" t="str">
        <f t="shared" si="12"/>
        <v/>
      </c>
      <c r="D61" s="153" t="str">
        <f t="shared" si="10"/>
        <v/>
      </c>
      <c r="E61" s="153" t="str">
        <f t="shared" si="11"/>
        <v/>
      </c>
    </row>
    <row r="64" spans="1:10" ht="38.25" x14ac:dyDescent="0.2">
      <c r="B64" s="169" t="s">
        <v>488</v>
      </c>
    </row>
    <row r="65" spans="1:3" ht="38.25" x14ac:dyDescent="0.2">
      <c r="A65" s="171" t="s">
        <v>478</v>
      </c>
      <c r="B65" s="172" t="s">
        <v>343</v>
      </c>
      <c r="C65" s="181" t="s">
        <v>493</v>
      </c>
    </row>
    <row r="66" spans="1:3" x14ac:dyDescent="0.2">
      <c r="A66" s="143" t="str">
        <f>IF(A31&gt;0,A31,"")</f>
        <v/>
      </c>
      <c r="B66" s="144" t="str">
        <f t="shared" ref="B66:B79" si="13">IF(ISERROR((B12*200)/(D12*H12)),"",(B12*200)/(D12*H12))</f>
        <v/>
      </c>
      <c r="C66" s="155"/>
    </row>
    <row r="67" spans="1:3" x14ac:dyDescent="0.2">
      <c r="A67" s="143" t="str">
        <f t="shared" ref="A67:A79" si="14">IF(A32&gt;0,A32,"")</f>
        <v/>
      </c>
      <c r="B67" s="144" t="str">
        <f t="shared" si="13"/>
        <v/>
      </c>
      <c r="C67" s="149" t="str">
        <f>IF(ISERROR((B67-B66)/B67),"",(B67-B66)/B67)</f>
        <v/>
      </c>
    </row>
    <row r="68" spans="1:3" x14ac:dyDescent="0.2">
      <c r="A68" s="143" t="str">
        <f t="shared" si="14"/>
        <v/>
      </c>
      <c r="B68" s="144" t="str">
        <f t="shared" si="13"/>
        <v/>
      </c>
      <c r="C68" s="149" t="str">
        <f t="shared" ref="C68:C79" si="15">IF(ISERROR((B68-B67)/B68),"",(B68-B67)/B68)</f>
        <v/>
      </c>
    </row>
    <row r="69" spans="1:3" x14ac:dyDescent="0.2">
      <c r="A69" s="143" t="str">
        <f t="shared" si="14"/>
        <v/>
      </c>
      <c r="B69" s="144" t="str">
        <f t="shared" si="13"/>
        <v/>
      </c>
      <c r="C69" s="149" t="str">
        <f t="shared" si="15"/>
        <v/>
      </c>
    </row>
    <row r="70" spans="1:3" x14ac:dyDescent="0.2">
      <c r="A70" s="143" t="str">
        <f t="shared" si="14"/>
        <v/>
      </c>
      <c r="B70" s="144" t="str">
        <f t="shared" si="13"/>
        <v/>
      </c>
      <c r="C70" s="149" t="str">
        <f t="shared" si="15"/>
        <v/>
      </c>
    </row>
    <row r="71" spans="1:3" x14ac:dyDescent="0.2">
      <c r="A71" s="143" t="str">
        <f t="shared" si="14"/>
        <v/>
      </c>
      <c r="B71" s="144" t="str">
        <f t="shared" si="13"/>
        <v/>
      </c>
      <c r="C71" s="149" t="str">
        <f t="shared" si="15"/>
        <v/>
      </c>
    </row>
    <row r="72" spans="1:3" x14ac:dyDescent="0.2">
      <c r="A72" s="143" t="str">
        <f t="shared" si="14"/>
        <v/>
      </c>
      <c r="B72" s="144" t="str">
        <f t="shared" si="13"/>
        <v/>
      </c>
      <c r="C72" s="149" t="str">
        <f t="shared" si="15"/>
        <v/>
      </c>
    </row>
    <row r="73" spans="1:3" x14ac:dyDescent="0.2">
      <c r="A73" s="143" t="str">
        <f t="shared" si="14"/>
        <v/>
      </c>
      <c r="B73" s="144" t="str">
        <f t="shared" si="13"/>
        <v/>
      </c>
      <c r="C73" s="149" t="str">
        <f t="shared" si="15"/>
        <v/>
      </c>
    </row>
    <row r="74" spans="1:3" x14ac:dyDescent="0.2">
      <c r="A74" s="143" t="str">
        <f t="shared" si="14"/>
        <v/>
      </c>
      <c r="B74" s="144" t="str">
        <f t="shared" si="13"/>
        <v/>
      </c>
      <c r="C74" s="149" t="str">
        <f t="shared" si="15"/>
        <v/>
      </c>
    </row>
    <row r="75" spans="1:3" x14ac:dyDescent="0.2">
      <c r="A75" s="143" t="str">
        <f t="shared" si="14"/>
        <v/>
      </c>
      <c r="B75" s="144" t="str">
        <f t="shared" si="13"/>
        <v/>
      </c>
      <c r="C75" s="149" t="str">
        <f t="shared" si="15"/>
        <v/>
      </c>
    </row>
    <row r="76" spans="1:3" x14ac:dyDescent="0.2">
      <c r="A76" s="143" t="str">
        <f t="shared" si="14"/>
        <v/>
      </c>
      <c r="B76" s="144" t="str">
        <f t="shared" si="13"/>
        <v/>
      </c>
      <c r="C76" s="149" t="str">
        <f t="shared" si="15"/>
        <v/>
      </c>
    </row>
    <row r="77" spans="1:3" x14ac:dyDescent="0.2">
      <c r="A77" s="143" t="str">
        <f t="shared" si="14"/>
        <v/>
      </c>
      <c r="B77" s="144" t="str">
        <f t="shared" si="13"/>
        <v/>
      </c>
      <c r="C77" s="149" t="str">
        <f t="shared" si="15"/>
        <v/>
      </c>
    </row>
    <row r="78" spans="1:3" x14ac:dyDescent="0.2">
      <c r="A78" s="143" t="str">
        <f t="shared" si="14"/>
        <v/>
      </c>
      <c r="B78" s="144" t="str">
        <f t="shared" si="13"/>
        <v/>
      </c>
      <c r="C78" s="149" t="str">
        <f t="shared" si="15"/>
        <v/>
      </c>
    </row>
    <row r="79" spans="1:3" x14ac:dyDescent="0.2">
      <c r="A79" s="143" t="str">
        <f t="shared" si="14"/>
        <v/>
      </c>
      <c r="B79" s="144" t="str">
        <f t="shared" si="13"/>
        <v/>
      </c>
      <c r="C79" s="149" t="str">
        <f t="shared" si="15"/>
        <v/>
      </c>
    </row>
  </sheetData>
  <sheetProtection sheet="1" objects="1" scenarios="1"/>
  <mergeCells count="6">
    <mergeCell ref="E29:G29"/>
    <mergeCell ref="H29:I29"/>
    <mergeCell ref="H1:H2"/>
    <mergeCell ref="E1:G1"/>
    <mergeCell ref="E2:G2"/>
    <mergeCell ref="D9:E9"/>
  </mergeCells>
  <phoneticPr fontId="2" type="noConversion"/>
  <conditionalFormatting sqref="C67:C79 E32:G44">
    <cfRule type="cellIs" dxfId="2" priority="1" stopIfTrue="1" operator="greaterThan">
      <formula>0</formula>
    </cfRule>
    <cfRule type="cellIs" dxfId="1" priority="2" stopIfTrue="1" operator="lessThan">
      <formula>0</formula>
    </cfRule>
  </conditionalFormatting>
  <conditionalFormatting sqref="A1 B5 B7 D5 D7">
    <cfRule type="cellIs" dxfId="0" priority="3" stopIfTrue="1" operator="equal">
      <formula>0</formula>
    </cfRule>
  </conditionalFormatting>
  <dataValidations xWindow="101" yWindow="329" count="4">
    <dataValidation type="whole" operator="greaterThan" allowBlank="1" showInputMessage="1" showErrorMessage="1" sqref="A11">
      <formula1>2006</formula1>
    </dataValidation>
    <dataValidation allowBlank="1" showInputMessage="1" showErrorMessage="1" error="l'any ha de ser 2007 o posterior" prompt="del 2007 en endavant" sqref="A12:A27"/>
    <dataValidation type="whole" operator="equal" allowBlank="1" showInputMessage="1" showErrorMessage="1" sqref="D12">
      <formula1>D5</formula1>
    </dataValidation>
    <dataValidation type="list" allowBlank="1" showInputMessage="1" showErrorMessage="1" sqref="E12:E25">
      <formula1>Fonts</formula1>
    </dataValidation>
  </dataValidations>
  <hyperlinks>
    <hyperlink ref="B27" location="'evolució equipament'!A30" display="Conums i estalvis energètics"/>
    <hyperlink ref="D27" location="'evolució equipament'!A47" display="Estalvis econòmics"/>
    <hyperlink ref="F27" location="'evolució equipament'!A65" display="Ponderació amb graus dia 21/21"/>
    <hyperlink ref="I27" location="'Gràfiques evolució equipament'!A1" display="Gràfiques"/>
  </hyperlinks>
  <pageMargins left="0.75" right="0.75" top="1" bottom="1"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75" workbookViewId="0">
      <selection activeCell="S46" sqref="S46"/>
    </sheetView>
  </sheetViews>
  <sheetFormatPr defaultRowHeight="12.75" x14ac:dyDescent="0.2"/>
  <cols>
    <col min="1" max="256" width="11.42578125" customWidth="1"/>
  </cols>
  <sheetData/>
  <phoneticPr fontId="2" type="noConversion"/>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opLeftCell="A14" workbookViewId="0">
      <selection activeCell="I49" sqref="I49"/>
    </sheetView>
  </sheetViews>
  <sheetFormatPr defaultColWidth="11.42578125" defaultRowHeight="12" x14ac:dyDescent="0.2"/>
  <cols>
    <col min="1" max="1" width="26.140625" style="208" customWidth="1"/>
    <col min="2" max="2" width="11.7109375" style="208" customWidth="1"/>
    <col min="3" max="3" width="7.7109375" style="216" customWidth="1"/>
    <col min="4" max="4" width="1" style="208" customWidth="1"/>
    <col min="5" max="5" width="26.7109375" style="208" customWidth="1"/>
    <col min="6" max="6" width="12.28515625" style="208" customWidth="1"/>
    <col min="7" max="7" width="9.85546875" style="208" customWidth="1"/>
    <col min="8" max="8" width="3" style="208" customWidth="1"/>
    <col min="9" max="9" width="24" style="208" customWidth="1"/>
    <col min="10" max="10" width="21.28515625" style="208" customWidth="1"/>
    <col min="11" max="11" width="7.42578125" style="208" customWidth="1"/>
    <col min="12" max="16384" width="11.42578125" style="208"/>
  </cols>
  <sheetData>
    <row r="1" spans="1:11" s="201" customFormat="1" hidden="1" x14ac:dyDescent="0.2">
      <c r="A1" s="198"/>
      <c r="B1" s="199" t="s">
        <v>359</v>
      </c>
      <c r="C1" s="200"/>
      <c r="E1" s="198"/>
      <c r="F1" s="199" t="s">
        <v>359</v>
      </c>
      <c r="G1" s="200"/>
      <c r="I1" s="198"/>
      <c r="J1" s="199" t="s">
        <v>359</v>
      </c>
      <c r="K1" s="200"/>
    </row>
    <row r="2" spans="1:11" s="201" customFormat="1" ht="15" hidden="1" thickBot="1" x14ac:dyDescent="0.25">
      <c r="A2" s="202" t="s">
        <v>360</v>
      </c>
      <c r="B2" s="203" t="s">
        <v>563</v>
      </c>
      <c r="C2" s="204" t="s">
        <v>346</v>
      </c>
      <c r="E2" s="202" t="s">
        <v>361</v>
      </c>
      <c r="F2" s="203" t="s">
        <v>563</v>
      </c>
      <c r="G2" s="204" t="s">
        <v>346</v>
      </c>
      <c r="I2" s="202" t="s">
        <v>362</v>
      </c>
      <c r="J2" s="203" t="s">
        <v>563</v>
      </c>
      <c r="K2" s="204" t="s">
        <v>346</v>
      </c>
    </row>
    <row r="3" spans="1:11" hidden="1" x14ac:dyDescent="0.2">
      <c r="A3" s="205" t="s">
        <v>322</v>
      </c>
      <c r="B3" s="206">
        <v>79.000531632110579</v>
      </c>
      <c r="C3" s="207">
        <v>141</v>
      </c>
      <c r="E3" s="205" t="s">
        <v>322</v>
      </c>
      <c r="F3" s="206">
        <v>82.98341397014218</v>
      </c>
      <c r="G3" s="207">
        <v>47</v>
      </c>
      <c r="I3" s="205" t="s">
        <v>322</v>
      </c>
      <c r="J3" s="206">
        <v>38.741237607930927</v>
      </c>
      <c r="K3" s="207">
        <v>10</v>
      </c>
    </row>
    <row r="4" spans="1:11" hidden="1" x14ac:dyDescent="0.2">
      <c r="A4" s="209" t="s">
        <v>323</v>
      </c>
      <c r="B4" s="210">
        <v>33.600083619477736</v>
      </c>
      <c r="C4" s="211">
        <v>12</v>
      </c>
      <c r="E4" s="209" t="s">
        <v>323</v>
      </c>
      <c r="F4" s="210">
        <v>37.704622871046226</v>
      </c>
      <c r="G4" s="211">
        <v>11</v>
      </c>
      <c r="I4" s="209" t="s">
        <v>323</v>
      </c>
      <c r="J4" s="210">
        <v>78.94</v>
      </c>
      <c r="K4" s="211">
        <v>1</v>
      </c>
    </row>
    <row r="5" spans="1:11" hidden="1" x14ac:dyDescent="0.2">
      <c r="A5" s="209" t="s">
        <v>324</v>
      </c>
      <c r="B5" s="210">
        <v>56.035674470457081</v>
      </c>
      <c r="C5" s="211">
        <v>11</v>
      </c>
      <c r="E5" s="209" t="s">
        <v>324</v>
      </c>
      <c r="F5" s="210">
        <v>52.245236223401363</v>
      </c>
      <c r="G5" s="211">
        <v>8</v>
      </c>
      <c r="I5" s="209" t="s">
        <v>324</v>
      </c>
      <c r="J5" s="210">
        <v>70.683035714285722</v>
      </c>
      <c r="K5" s="211">
        <v>6</v>
      </c>
    </row>
    <row r="6" spans="1:11" hidden="1" x14ac:dyDescent="0.2">
      <c r="A6" s="209" t="s">
        <v>325</v>
      </c>
      <c r="B6" s="212">
        <v>49.818083994342985</v>
      </c>
      <c r="C6" s="211">
        <v>92</v>
      </c>
      <c r="E6" s="209" t="s">
        <v>325</v>
      </c>
      <c r="F6" s="212">
        <v>48.375</v>
      </c>
      <c r="G6" s="211">
        <v>37</v>
      </c>
      <c r="I6" s="209" t="s">
        <v>325</v>
      </c>
      <c r="J6" s="212">
        <v>39.736568986568983</v>
      </c>
      <c r="K6" s="211">
        <v>10</v>
      </c>
    </row>
    <row r="7" spans="1:11" hidden="1" x14ac:dyDescent="0.2">
      <c r="A7" s="209" t="s">
        <v>326</v>
      </c>
      <c r="B7" s="212">
        <v>69.96013721995439</v>
      </c>
      <c r="C7" s="211">
        <v>27</v>
      </c>
      <c r="E7" s="209" t="s">
        <v>326</v>
      </c>
      <c r="F7" s="212">
        <v>74.751434372129864</v>
      </c>
      <c r="G7" s="211">
        <v>12</v>
      </c>
      <c r="I7" s="209" t="s">
        <v>326</v>
      </c>
      <c r="J7" s="212">
        <v>48.18</v>
      </c>
      <c r="K7" s="211">
        <v>1</v>
      </c>
    </row>
    <row r="8" spans="1:11" hidden="1" x14ac:dyDescent="0.2">
      <c r="A8" s="209" t="s">
        <v>327</v>
      </c>
      <c r="B8" s="212">
        <v>74.71710526315789</v>
      </c>
      <c r="C8" s="211">
        <v>13</v>
      </c>
      <c r="E8" s="209" t="s">
        <v>327</v>
      </c>
      <c r="F8" s="212">
        <v>78.139394397039936</v>
      </c>
      <c r="G8" s="211">
        <v>9</v>
      </c>
      <c r="I8" s="209" t="s">
        <v>327</v>
      </c>
      <c r="J8" s="212">
        <v>130.51456133964325</v>
      </c>
      <c r="K8" s="211">
        <v>4</v>
      </c>
    </row>
    <row r="9" spans="1:11" hidden="1" x14ac:dyDescent="0.2">
      <c r="A9" s="209" t="s">
        <v>328</v>
      </c>
      <c r="B9" s="212">
        <v>34.342735042735043</v>
      </c>
      <c r="C9" s="211">
        <v>17</v>
      </c>
      <c r="E9" s="209" t="s">
        <v>328</v>
      </c>
      <c r="F9" s="212">
        <v>14.971492001210311</v>
      </c>
      <c r="G9" s="211">
        <v>6</v>
      </c>
      <c r="I9" s="209" t="s">
        <v>328</v>
      </c>
      <c r="J9" s="212">
        <v>6.1346820809248559</v>
      </c>
      <c r="K9" s="211">
        <v>3</v>
      </c>
    </row>
    <row r="10" spans="1:11" hidden="1" x14ac:dyDescent="0.2">
      <c r="A10" s="209" t="s">
        <v>329</v>
      </c>
      <c r="B10" s="212">
        <v>73.323517612809326</v>
      </c>
      <c r="C10" s="211">
        <v>10</v>
      </c>
      <c r="E10" s="209" t="s">
        <v>329</v>
      </c>
      <c r="F10" s="212">
        <v>29.266105628654969</v>
      </c>
      <c r="G10" s="211">
        <v>10</v>
      </c>
      <c r="I10" s="209" t="s">
        <v>329</v>
      </c>
      <c r="J10" s="212">
        <v>146</v>
      </c>
      <c r="K10" s="211">
        <v>5</v>
      </c>
    </row>
    <row r="11" spans="1:11" hidden="1" x14ac:dyDescent="0.2">
      <c r="A11" s="209" t="s">
        <v>330</v>
      </c>
      <c r="B11" s="212">
        <v>137.52816221435469</v>
      </c>
      <c r="C11" s="211">
        <v>3</v>
      </c>
      <c r="E11" s="209" t="s">
        <v>330</v>
      </c>
      <c r="F11" s="212">
        <v>93.07</v>
      </c>
      <c r="G11" s="211">
        <v>1</v>
      </c>
      <c r="I11" s="209" t="s">
        <v>330</v>
      </c>
      <c r="J11" s="212">
        <v>251.4616352201258</v>
      </c>
      <c r="K11" s="211">
        <v>1</v>
      </c>
    </row>
    <row r="12" spans="1:11" hidden="1" x14ac:dyDescent="0.2">
      <c r="A12" s="209" t="s">
        <v>331</v>
      </c>
      <c r="B12" s="212">
        <v>61.095999999999997</v>
      </c>
      <c r="C12" s="211">
        <v>7</v>
      </c>
      <c r="E12" s="209" t="s">
        <v>331</v>
      </c>
      <c r="F12" s="212">
        <v>102.24850123707415</v>
      </c>
      <c r="G12" s="211">
        <v>8</v>
      </c>
      <c r="I12" s="209" t="s">
        <v>331</v>
      </c>
      <c r="J12" s="212">
        <v>81.229150156609677</v>
      </c>
      <c r="K12" s="211">
        <v>4</v>
      </c>
    </row>
    <row r="13" spans="1:11" ht="12.75" hidden="1" thickBot="1" x14ac:dyDescent="0.25">
      <c r="A13" s="213" t="s">
        <v>332</v>
      </c>
      <c r="B13" s="214">
        <v>2.2738645632785026</v>
      </c>
      <c r="C13" s="215">
        <v>14</v>
      </c>
      <c r="E13" s="213" t="s">
        <v>332</v>
      </c>
      <c r="F13" s="214">
        <v>4.1150000000000002</v>
      </c>
      <c r="G13" s="215">
        <v>7</v>
      </c>
      <c r="I13" s="213" t="s">
        <v>332</v>
      </c>
      <c r="J13" s="214">
        <v>264.6479753224902</v>
      </c>
      <c r="K13" s="215">
        <v>2</v>
      </c>
    </row>
    <row r="15" spans="1:11" x14ac:dyDescent="0.2">
      <c r="A15" s="223" t="s">
        <v>461</v>
      </c>
    </row>
    <row r="16" spans="1:11" ht="12.75" thickBot="1" x14ac:dyDescent="0.25">
      <c r="A16" s="276">
        <v>43344</v>
      </c>
    </row>
    <row r="17" spans="1:10" x14ac:dyDescent="0.2">
      <c r="A17" s="198" t="s">
        <v>460</v>
      </c>
      <c r="B17" s="199" t="s">
        <v>359</v>
      </c>
      <c r="C17" s="200"/>
      <c r="E17" s="198" t="s">
        <v>472</v>
      </c>
      <c r="F17" s="199" t="s">
        <v>359</v>
      </c>
      <c r="G17" s="200"/>
    </row>
    <row r="18" spans="1:10" ht="39" thickBot="1" x14ac:dyDescent="0.25">
      <c r="A18" s="202" t="s">
        <v>458</v>
      </c>
      <c r="B18" s="221" t="s">
        <v>563</v>
      </c>
      <c r="C18" s="204" t="s">
        <v>346</v>
      </c>
      <c r="E18" s="217" t="s">
        <v>458</v>
      </c>
      <c r="F18" s="222" t="s">
        <v>563</v>
      </c>
      <c r="G18" s="218" t="s">
        <v>346</v>
      </c>
    </row>
    <row r="19" spans="1:10" x14ac:dyDescent="0.2">
      <c r="A19" s="205" t="s">
        <v>322</v>
      </c>
      <c r="B19" s="206">
        <v>78.758909112573846</v>
      </c>
      <c r="C19" s="207">
        <v>223</v>
      </c>
      <c r="E19" s="205" t="s">
        <v>322</v>
      </c>
      <c r="F19" s="206">
        <v>74.903261884059916</v>
      </c>
      <c r="G19" s="207">
        <v>223</v>
      </c>
    </row>
    <row r="20" spans="1:10" x14ac:dyDescent="0.2">
      <c r="A20" s="209" t="s">
        <v>323</v>
      </c>
      <c r="B20" s="210">
        <v>45.671816846892654</v>
      </c>
      <c r="C20" s="211">
        <v>24</v>
      </c>
      <c r="E20" s="209" t="s">
        <v>323</v>
      </c>
      <c r="F20" s="219" t="s">
        <v>473</v>
      </c>
      <c r="G20" s="220" t="s">
        <v>473</v>
      </c>
    </row>
    <row r="21" spans="1:10" x14ac:dyDescent="0.2">
      <c r="A21" s="209" t="s">
        <v>324</v>
      </c>
      <c r="B21" s="210">
        <v>46.089330489944231</v>
      </c>
      <c r="C21" s="211">
        <v>32</v>
      </c>
      <c r="E21" s="209" t="s">
        <v>324</v>
      </c>
      <c r="F21" s="219" t="s">
        <v>473</v>
      </c>
      <c r="G21" s="220" t="s">
        <v>473</v>
      </c>
    </row>
    <row r="22" spans="1:10" x14ac:dyDescent="0.2">
      <c r="A22" s="209" t="s">
        <v>325</v>
      </c>
      <c r="B22" s="212">
        <v>52.087080356467567</v>
      </c>
      <c r="C22" s="211">
        <v>143</v>
      </c>
      <c r="E22" s="209" t="s">
        <v>325</v>
      </c>
      <c r="F22" s="210">
        <v>52.037864309040884</v>
      </c>
      <c r="G22" s="211">
        <v>143</v>
      </c>
    </row>
    <row r="23" spans="1:10" x14ac:dyDescent="0.2">
      <c r="A23" s="277" t="s">
        <v>326</v>
      </c>
      <c r="B23" s="278">
        <v>83.249617298124761</v>
      </c>
      <c r="C23" s="279">
        <v>47</v>
      </c>
      <c r="E23" s="209" t="s">
        <v>326</v>
      </c>
      <c r="F23" s="210">
        <v>66.964867741423163</v>
      </c>
      <c r="G23" s="211">
        <v>47</v>
      </c>
    </row>
    <row r="24" spans="1:10" x14ac:dyDescent="0.2">
      <c r="A24" s="277" t="s">
        <v>327</v>
      </c>
      <c r="B24" s="278">
        <v>65.664783769926871</v>
      </c>
      <c r="C24" s="279">
        <v>32</v>
      </c>
      <c r="E24" s="209" t="s">
        <v>327</v>
      </c>
      <c r="F24" s="210">
        <v>70.75928359080703</v>
      </c>
      <c r="G24" s="211">
        <v>32</v>
      </c>
    </row>
    <row r="25" spans="1:10" x14ac:dyDescent="0.2">
      <c r="A25" s="277" t="s">
        <v>328</v>
      </c>
      <c r="B25" s="278">
        <v>23.830902461599955</v>
      </c>
      <c r="C25" s="279">
        <v>30</v>
      </c>
      <c r="E25" s="209" t="s">
        <v>328</v>
      </c>
      <c r="F25" s="210">
        <v>19.482670124115486</v>
      </c>
      <c r="G25" s="211">
        <v>30</v>
      </c>
    </row>
    <row r="26" spans="1:10" ht="12.75" thickBot="1" x14ac:dyDescent="0.25">
      <c r="A26" s="277" t="s">
        <v>329</v>
      </c>
      <c r="B26" s="278">
        <v>53.891509433962241</v>
      </c>
      <c r="C26" s="279">
        <v>29</v>
      </c>
      <c r="E26" s="209" t="s">
        <v>329</v>
      </c>
      <c r="F26" s="219" t="s">
        <v>473</v>
      </c>
      <c r="G26" s="220" t="s">
        <v>473</v>
      </c>
    </row>
    <row r="27" spans="1:10" x14ac:dyDescent="0.2">
      <c r="A27" s="277" t="s">
        <v>330</v>
      </c>
      <c r="B27" s="280">
        <v>139.39115034375044</v>
      </c>
      <c r="C27" s="279">
        <v>5</v>
      </c>
      <c r="E27" s="209" t="s">
        <v>330</v>
      </c>
      <c r="F27" s="219" t="s">
        <v>473</v>
      </c>
      <c r="G27" s="220" t="s">
        <v>473</v>
      </c>
      <c r="I27" s="206"/>
      <c r="J27" s="207"/>
    </row>
    <row r="28" spans="1:10" x14ac:dyDescent="0.2">
      <c r="A28" s="277" t="s">
        <v>331</v>
      </c>
      <c r="B28" s="278">
        <v>80.837733061697151</v>
      </c>
      <c r="C28" s="279">
        <v>22</v>
      </c>
      <c r="E28" s="209" t="s">
        <v>331</v>
      </c>
      <c r="F28" s="219" t="s">
        <v>473</v>
      </c>
      <c r="G28" s="220" t="s">
        <v>473</v>
      </c>
    </row>
    <row r="29" spans="1:10" ht="12.75" thickBot="1" x14ac:dyDescent="0.25">
      <c r="A29" s="281" t="s">
        <v>332</v>
      </c>
      <c r="B29" s="282">
        <v>3.9636290081776937</v>
      </c>
      <c r="C29" s="283">
        <v>23</v>
      </c>
      <c r="E29" s="213" t="s">
        <v>332</v>
      </c>
      <c r="F29" s="219" t="s">
        <v>473</v>
      </c>
      <c r="G29" s="220" t="s">
        <v>473</v>
      </c>
    </row>
  </sheetData>
  <phoneticPr fontId="2" type="noConversion"/>
  <pageMargins left="0.75" right="0.75" top="1" bottom="1" header="0" footer="0"/>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14</vt:i4>
      </vt:variant>
      <vt:variant>
        <vt:lpstr>Intervals amb nom</vt:lpstr>
      </vt:variant>
      <vt:variant>
        <vt:i4>25</vt:i4>
      </vt:variant>
    </vt:vector>
  </HeadingPairs>
  <TitlesOfParts>
    <vt:vector size="39" baseType="lpstr">
      <vt:lpstr>portada</vt:lpstr>
      <vt:lpstr>Instruccions</vt:lpstr>
      <vt:lpstr>GD21</vt:lpstr>
      <vt:lpstr>GD</vt:lpstr>
      <vt:lpstr>dades bàsiques</vt:lpstr>
      <vt:lpstr>CERCADOR</vt:lpstr>
      <vt:lpstr>evolució equipament</vt:lpstr>
      <vt:lpstr>Gràfiques evolució equipament</vt:lpstr>
      <vt:lpstr>DADES2</vt:lpstr>
      <vt:lpstr>dades1</vt:lpstr>
      <vt:lpstr>Hoja1</vt:lpstr>
      <vt:lpstr>Hoja3</vt:lpstr>
      <vt:lpstr>Full1</vt:lpstr>
      <vt:lpstr>Full2</vt:lpstr>
      <vt:lpstr>CERCADOR!_1Àrea_d_impressió</vt:lpstr>
      <vt:lpstr>cald</vt:lpstr>
      <vt:lpstr>caldera</vt:lpstr>
      <vt:lpstr>cent</vt:lpstr>
      <vt:lpstr>cente</vt:lpstr>
      <vt:lpstr>comb</vt:lpstr>
      <vt:lpstr>consums1</vt:lpstr>
      <vt:lpstr>elec3</vt:lpstr>
      <vt:lpstr>electric1</vt:lpstr>
      <vt:lpstr>electric2</vt:lpstr>
      <vt:lpstr>EQ</vt:lpstr>
      <vt:lpstr>EQUIP</vt:lpstr>
      <vt:lpstr>font</vt:lpstr>
      <vt:lpstr>fontenergetica</vt:lpstr>
      <vt:lpstr>Fonts</vt:lpstr>
      <vt:lpstr>graus15</vt:lpstr>
      <vt:lpstr>graus21</vt:lpstr>
      <vt:lpstr>grausdia</vt:lpstr>
      <vt:lpstr>lit</vt:lpstr>
      <vt:lpstr>lite</vt:lpstr>
      <vt:lpstr>mpi</vt:lpstr>
      <vt:lpstr>pire</vt:lpstr>
      <vt:lpstr>piri</vt:lpstr>
      <vt:lpstr>preu2</vt:lpstr>
      <vt:lpstr>zc</vt:lpstr>
    </vt:vector>
  </TitlesOfParts>
  <Company>DIPUTACIÓ DE BARCELONA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melcionfc</dc:creator>
  <cp:lastModifiedBy>melcionfc</cp:lastModifiedBy>
  <cp:lastPrinted>2013-11-28T09:18:38Z</cp:lastPrinted>
  <dcterms:created xsi:type="dcterms:W3CDTF">2012-10-22T12:29:53Z</dcterms:created>
  <dcterms:modified xsi:type="dcterms:W3CDTF">2018-09-21T12:50:10Z</dcterms:modified>
</cp:coreProperties>
</file>